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XLII\"/>
    </mc:Choice>
  </mc:AlternateContent>
  <bookViews>
    <workbookView xWindow="0" yWindow="0" windowWidth="19320" windowHeight="7530" tabRatio="586"/>
  </bookViews>
  <sheets>
    <sheet name="Rekomendacje komisji." sheetId="8" r:id="rId1"/>
  </sheets>
  <definedNames>
    <definedName name="_xlnm.Print_Area" localSheetId="0">'Rekomendacje komisji.'!$B$2:$W$240</definedName>
  </definedNames>
  <calcPr calcId="152511"/>
</workbook>
</file>

<file path=xl/calcChain.xml><?xml version="1.0" encoding="utf-8"?>
<calcChain xmlns="http://schemas.openxmlformats.org/spreadsheetml/2006/main">
  <c r="X3" i="8" l="1"/>
  <c r="N239" i="8" l="1"/>
  <c r="U238" i="8"/>
  <c r="U237" i="8"/>
  <c r="U236" i="8"/>
  <c r="U235" i="8"/>
  <c r="U234" i="8"/>
  <c r="U233" i="8"/>
  <c r="M233" i="8"/>
  <c r="U232" i="8"/>
  <c r="U231" i="8"/>
  <c r="H231" i="8"/>
  <c r="U230" i="8"/>
  <c r="M230" i="8"/>
  <c r="U229" i="8"/>
  <c r="M229" i="8"/>
  <c r="L229" i="8" s="1"/>
  <c r="U228" i="8"/>
  <c r="M228" i="8"/>
  <c r="L228" i="8" s="1"/>
  <c r="U227" i="8"/>
  <c r="M227" i="8"/>
  <c r="U226" i="8"/>
  <c r="U225" i="8"/>
  <c r="M225" i="8"/>
  <c r="U224" i="8"/>
  <c r="M224" i="8"/>
  <c r="U223" i="8"/>
  <c r="M223" i="8"/>
  <c r="L223" i="8" s="1"/>
  <c r="U222" i="8"/>
  <c r="U221" i="8"/>
  <c r="U220" i="8"/>
  <c r="U219" i="8"/>
  <c r="M219" i="8"/>
  <c r="U218" i="8"/>
  <c r="M218" i="8"/>
  <c r="U217" i="8"/>
  <c r="M217" i="8"/>
  <c r="L217" i="8" s="1"/>
  <c r="U216" i="8"/>
  <c r="U215" i="8"/>
  <c r="U214" i="8"/>
  <c r="U213" i="8"/>
  <c r="U212" i="8"/>
  <c r="M212" i="8"/>
  <c r="U211" i="8"/>
  <c r="M211" i="8"/>
  <c r="L211" i="8" s="1"/>
  <c r="U210" i="8"/>
  <c r="M210" i="8"/>
  <c r="L210" i="8" s="1"/>
  <c r="U209" i="8"/>
  <c r="M209" i="8"/>
  <c r="L209" i="8" s="1"/>
  <c r="U208" i="8"/>
  <c r="U207" i="8"/>
  <c r="U206" i="8"/>
  <c r="U205" i="8"/>
  <c r="M205" i="8"/>
  <c r="U204" i="8"/>
  <c r="M204" i="8"/>
  <c r="U203" i="8"/>
  <c r="M203" i="8"/>
  <c r="U202" i="8"/>
  <c r="M202" i="8"/>
  <c r="U201" i="8"/>
  <c r="M201" i="8"/>
  <c r="L201" i="8" s="1"/>
  <c r="U200" i="8"/>
  <c r="U199" i="8"/>
  <c r="M199" i="8"/>
  <c r="U198" i="8"/>
  <c r="M198" i="8"/>
  <c r="U197" i="8"/>
  <c r="M197" i="8"/>
  <c r="U196" i="8"/>
  <c r="M196" i="8"/>
  <c r="U195" i="8"/>
  <c r="U194" i="8"/>
  <c r="M194" i="8"/>
  <c r="L194" i="8" s="1"/>
  <c r="U193" i="8"/>
  <c r="U192" i="8"/>
  <c r="M192" i="8"/>
  <c r="U191" i="8"/>
  <c r="M191" i="8"/>
  <c r="U190" i="8"/>
  <c r="M190" i="8"/>
  <c r="U189" i="8"/>
  <c r="M189" i="8"/>
  <c r="U188" i="8"/>
  <c r="M188" i="8"/>
  <c r="U187" i="8"/>
  <c r="M187" i="8"/>
  <c r="U186" i="8"/>
  <c r="M186" i="8"/>
  <c r="U185" i="8"/>
  <c r="M185" i="8"/>
  <c r="U184" i="8"/>
  <c r="U183" i="8"/>
  <c r="M183" i="8"/>
  <c r="L183" i="8" s="1"/>
  <c r="U182" i="8"/>
  <c r="U181" i="8"/>
  <c r="U180" i="8"/>
  <c r="U179" i="8"/>
  <c r="M179" i="8"/>
  <c r="U178" i="8"/>
  <c r="M178" i="8"/>
  <c r="U177" i="8"/>
  <c r="M177" i="8"/>
  <c r="H177" i="8"/>
  <c r="U176" i="8"/>
  <c r="M176" i="8"/>
  <c r="H176" i="8"/>
  <c r="U175" i="8"/>
  <c r="M175" i="8"/>
  <c r="U174" i="8"/>
  <c r="U173" i="8"/>
  <c r="U172" i="8"/>
  <c r="U171" i="8"/>
  <c r="U170" i="8"/>
  <c r="U169" i="8"/>
  <c r="U168" i="8"/>
  <c r="M168" i="8"/>
  <c r="U167" i="8"/>
  <c r="M167" i="8"/>
  <c r="U166" i="8"/>
  <c r="M166" i="8"/>
  <c r="H166" i="8"/>
  <c r="U165" i="8"/>
  <c r="M165" i="8"/>
  <c r="U164" i="8"/>
  <c r="M164" i="8"/>
  <c r="U163" i="8"/>
  <c r="M163" i="8"/>
  <c r="U162" i="8"/>
  <c r="M162" i="8"/>
  <c r="U161" i="8"/>
  <c r="U160" i="8"/>
  <c r="U159" i="8"/>
  <c r="U158" i="8"/>
  <c r="U157" i="8"/>
  <c r="U156" i="8"/>
  <c r="U155" i="8"/>
  <c r="M155" i="8"/>
  <c r="U154" i="8"/>
  <c r="M154" i="8"/>
  <c r="U153" i="8"/>
  <c r="M153" i="8"/>
  <c r="U152" i="8"/>
  <c r="M152" i="8"/>
  <c r="U151" i="8"/>
  <c r="M151" i="8"/>
  <c r="U150" i="8"/>
  <c r="M150" i="8"/>
  <c r="U149" i="8"/>
  <c r="M149" i="8"/>
  <c r="U148" i="8"/>
  <c r="M148" i="8"/>
  <c r="U147" i="8"/>
  <c r="M147" i="8"/>
  <c r="U146" i="8"/>
  <c r="M146" i="8"/>
  <c r="U145" i="8"/>
  <c r="M145" i="8"/>
  <c r="U144" i="8"/>
  <c r="M144" i="8"/>
  <c r="U143" i="8"/>
  <c r="U142" i="8"/>
  <c r="M142" i="8"/>
  <c r="L142" i="8" s="1"/>
  <c r="U141" i="8"/>
  <c r="M141" i="8"/>
  <c r="L141" i="8" s="1"/>
  <c r="U140" i="8"/>
  <c r="U139" i="8"/>
  <c r="U138" i="8"/>
  <c r="U137" i="8"/>
  <c r="U136" i="8"/>
  <c r="M136" i="8"/>
  <c r="U135" i="8"/>
  <c r="M135" i="8"/>
  <c r="U134" i="8"/>
  <c r="M134" i="8"/>
  <c r="U133" i="8"/>
  <c r="M133" i="8"/>
  <c r="U132" i="8"/>
  <c r="U131" i="8"/>
  <c r="M131" i="8"/>
  <c r="L131" i="8" s="1"/>
  <c r="U130" i="8"/>
  <c r="M130" i="8"/>
  <c r="L130" i="8" s="1"/>
  <c r="U129" i="8"/>
  <c r="M129" i="8"/>
  <c r="L129" i="8" s="1"/>
  <c r="U128" i="8"/>
  <c r="U127" i="8"/>
  <c r="U126" i="8"/>
  <c r="U125" i="8"/>
  <c r="K125" i="8"/>
  <c r="I125" i="8"/>
  <c r="U124" i="8"/>
  <c r="K124" i="8"/>
  <c r="I124" i="8"/>
  <c r="U123" i="8"/>
  <c r="M123" i="8"/>
  <c r="U122" i="8"/>
  <c r="M122" i="8"/>
  <c r="U121" i="8"/>
  <c r="M121" i="8"/>
  <c r="U120" i="8"/>
  <c r="M120" i="8"/>
  <c r="U119" i="8"/>
  <c r="M119" i="8"/>
  <c r="U118" i="8"/>
  <c r="M118" i="8"/>
  <c r="U117" i="8"/>
  <c r="M117" i="8"/>
  <c r="L117" i="8" s="1"/>
  <c r="U116" i="8"/>
  <c r="M116" i="8"/>
  <c r="L116" i="8" s="1"/>
  <c r="U115" i="8"/>
  <c r="U114" i="8"/>
  <c r="M114" i="8"/>
  <c r="U113" i="8"/>
  <c r="M113" i="8"/>
  <c r="U112" i="8"/>
  <c r="M112" i="8"/>
  <c r="U111" i="8"/>
  <c r="U110" i="8"/>
  <c r="U109" i="8"/>
  <c r="U108" i="8"/>
  <c r="U107" i="8"/>
  <c r="U106" i="8"/>
  <c r="U105" i="8"/>
  <c r="U104" i="8"/>
  <c r="U103" i="8"/>
  <c r="M103" i="8"/>
  <c r="L103" i="8" s="1"/>
  <c r="U102" i="8"/>
  <c r="M102" i="8"/>
  <c r="L102" i="8" s="1"/>
  <c r="U101" i="8"/>
  <c r="M101" i="8"/>
  <c r="L101" i="8" s="1"/>
  <c r="U100" i="8"/>
  <c r="M100" i="8"/>
  <c r="L100" i="8" s="1"/>
  <c r="U99" i="8"/>
  <c r="M99" i="8"/>
  <c r="L99" i="8" s="1"/>
  <c r="U98" i="8"/>
  <c r="M98" i="8"/>
  <c r="L98" i="8" s="1"/>
  <c r="U97" i="8"/>
  <c r="L97" i="8"/>
  <c r="J97" i="8"/>
  <c r="U96" i="8"/>
  <c r="U95" i="8"/>
  <c r="U94" i="8"/>
  <c r="U93" i="8"/>
  <c r="U92" i="8"/>
  <c r="U91" i="8"/>
  <c r="U90" i="8"/>
  <c r="M90" i="8"/>
  <c r="U89" i="8"/>
  <c r="M89" i="8"/>
  <c r="U88" i="8"/>
  <c r="M88" i="8"/>
  <c r="U87" i="8"/>
  <c r="M87" i="8"/>
  <c r="H87" i="8"/>
  <c r="U86" i="8"/>
  <c r="M86" i="8"/>
  <c r="U85" i="8"/>
  <c r="M85" i="8"/>
  <c r="U84" i="8"/>
  <c r="M84" i="8"/>
  <c r="U83" i="8"/>
  <c r="M83" i="8"/>
  <c r="U82" i="8"/>
  <c r="M82" i="8"/>
  <c r="U81" i="8"/>
  <c r="M81" i="8"/>
  <c r="U80" i="8"/>
  <c r="M80" i="8"/>
  <c r="H80" i="8"/>
  <c r="U79" i="8"/>
  <c r="M79" i="8"/>
  <c r="U78" i="8"/>
  <c r="M78" i="8"/>
  <c r="U77" i="8"/>
  <c r="U76" i="8"/>
  <c r="M76" i="8"/>
  <c r="L76" i="8" s="1"/>
  <c r="U75" i="8"/>
  <c r="U74" i="8"/>
  <c r="M74" i="8"/>
  <c r="U73" i="8"/>
  <c r="M73" i="8"/>
  <c r="H73" i="8"/>
  <c r="U72" i="8"/>
  <c r="M72" i="8"/>
  <c r="U71" i="8"/>
  <c r="M71" i="8"/>
  <c r="U70" i="8"/>
  <c r="M70" i="8"/>
  <c r="U69" i="8"/>
  <c r="M69" i="8"/>
  <c r="U68" i="8"/>
  <c r="M68" i="8"/>
  <c r="U67" i="8"/>
  <c r="U66" i="8"/>
  <c r="U65" i="8"/>
  <c r="U64" i="8"/>
  <c r="U63" i="8"/>
  <c r="U62" i="8"/>
  <c r="U61" i="8"/>
  <c r="U60" i="8"/>
  <c r="U59" i="8"/>
  <c r="U58" i="8"/>
  <c r="U57" i="8"/>
  <c r="U56" i="8"/>
  <c r="U55" i="8"/>
  <c r="M55" i="8"/>
  <c r="U54" i="8"/>
  <c r="M54" i="8"/>
  <c r="U53" i="8"/>
  <c r="M53" i="8"/>
  <c r="U52" i="8"/>
  <c r="M52" i="8"/>
  <c r="U51" i="8"/>
  <c r="M51" i="8"/>
  <c r="U50" i="8"/>
  <c r="M50" i="8"/>
  <c r="U49" i="8"/>
  <c r="M49" i="8"/>
  <c r="U48" i="8"/>
  <c r="M48" i="8"/>
  <c r="U47" i="8"/>
  <c r="U46" i="8"/>
  <c r="U45" i="8"/>
  <c r="U44" i="8"/>
  <c r="M44" i="8"/>
  <c r="U43" i="8"/>
  <c r="M43" i="8"/>
  <c r="U42" i="8"/>
  <c r="M42" i="8"/>
  <c r="U41" i="8"/>
  <c r="M41" i="8"/>
  <c r="H41" i="8"/>
  <c r="U40" i="8"/>
  <c r="M40" i="8"/>
  <c r="U39" i="8"/>
  <c r="M39" i="8"/>
  <c r="U38" i="8"/>
  <c r="U37" i="8"/>
  <c r="U36" i="8"/>
  <c r="U35" i="8"/>
  <c r="U34" i="8"/>
  <c r="U33" i="8"/>
  <c r="U32" i="8"/>
  <c r="M32" i="8"/>
  <c r="U31" i="8"/>
  <c r="M31" i="8"/>
  <c r="U30" i="8"/>
  <c r="M30" i="8"/>
  <c r="U29" i="8"/>
  <c r="U28" i="8"/>
  <c r="M28" i="8"/>
  <c r="U27" i="8"/>
  <c r="U26" i="8"/>
  <c r="U25" i="8"/>
  <c r="U24" i="8"/>
  <c r="M24" i="8"/>
  <c r="U23" i="8"/>
  <c r="M23" i="8"/>
  <c r="U22" i="8"/>
  <c r="M22" i="8"/>
  <c r="J22" i="8" s="1"/>
  <c r="U21" i="8"/>
  <c r="U20" i="8"/>
  <c r="U19" i="8"/>
  <c r="U18" i="8"/>
  <c r="U17" i="8"/>
  <c r="U16" i="8"/>
  <c r="M16" i="8"/>
  <c r="U15" i="8"/>
  <c r="U14" i="8"/>
  <c r="L14" i="8"/>
  <c r="J14" i="8"/>
  <c r="U13" i="8"/>
  <c r="U12" i="8"/>
  <c r="U11" i="8"/>
  <c r="M11" i="8"/>
  <c r="U10" i="8"/>
  <c r="U9" i="8"/>
  <c r="U8" i="8"/>
  <c r="U7" i="8"/>
  <c r="M7" i="8"/>
  <c r="U6" i="8"/>
  <c r="J103" i="8" l="1"/>
  <c r="J116" i="8"/>
  <c r="J130" i="8"/>
  <c r="J98" i="8"/>
  <c r="J228" i="8"/>
  <c r="L22" i="8"/>
  <c r="J100" i="8"/>
  <c r="J117" i="8"/>
  <c r="K239" i="8"/>
  <c r="M125" i="8"/>
  <c r="J129" i="8"/>
  <c r="J131" i="8"/>
  <c r="J142" i="8"/>
  <c r="J201" i="8"/>
  <c r="J217" i="8"/>
  <c r="J76" i="8"/>
  <c r="J99" i="8"/>
  <c r="J102" i="8"/>
  <c r="J141" i="8"/>
  <c r="J229" i="8"/>
  <c r="J183" i="8"/>
  <c r="J209" i="8"/>
  <c r="J210" i="8"/>
  <c r="J211" i="8"/>
  <c r="J101" i="8"/>
  <c r="I239" i="8"/>
  <c r="J194" i="8"/>
  <c r="J223" i="8"/>
  <c r="M124" i="8"/>
</calcChain>
</file>

<file path=xl/sharedStrings.xml><?xml version="1.0" encoding="utf-8"?>
<sst xmlns="http://schemas.openxmlformats.org/spreadsheetml/2006/main" count="1380" uniqueCount="537">
  <si>
    <t>wnioskowana dotacja</t>
  </si>
  <si>
    <t>środki własne</t>
  </si>
  <si>
    <t>nr wniosku</t>
  </si>
  <si>
    <t>data wpływu rr-mm-dd</t>
  </si>
  <si>
    <t>Wnioskodawca</t>
  </si>
  <si>
    <t>Nazwa zadania</t>
  </si>
  <si>
    <t>Kont. / nowa</t>
  </si>
  <si>
    <t>nakłady poniesione za ostatnie 5 lat</t>
  </si>
  <si>
    <t>kwota</t>
  </si>
  <si>
    <t>%</t>
  </si>
  <si>
    <t>Całkowita wartość zadania</t>
  </si>
  <si>
    <t>zg.zak.</t>
  </si>
  <si>
    <t>Zgromadzenie Sióstr Miłosierdzia św. Wincentego a Paulo</t>
  </si>
  <si>
    <t>V etap konserwacji i restauracji manierystycznego ołtarza Ukrzyżowania z II ćw. XVII w.</t>
  </si>
  <si>
    <t>R</t>
  </si>
  <si>
    <t>K</t>
  </si>
  <si>
    <t>włoc</t>
  </si>
  <si>
    <t>Parafia Rzymskokatolicka p.w. św. Stanisława Biskupa Męczennika w Brześciu Kujawskim</t>
  </si>
  <si>
    <t>gnie</t>
  </si>
  <si>
    <t>Parafia Rzymskokatolicka p.w. św. Michała Archanioła w Siedlimowie</t>
  </si>
  <si>
    <t>A</t>
  </si>
  <si>
    <t>pel</t>
  </si>
  <si>
    <t>Parafia Rzymskokatolicka p.w. św. Andrzeja Boboli w Świeciu</t>
  </si>
  <si>
    <t>Parafia Rzymskokatolicka p.w. Opieki Matki Bożej w Osięcinach</t>
  </si>
  <si>
    <t>Parafia Rzymskokatolicka p.w. św. Małgorzaty w Juncewie</t>
  </si>
  <si>
    <t>N</t>
  </si>
  <si>
    <t>tor</t>
  </si>
  <si>
    <t xml:space="preserve">Parafia Rzymskokatolicka p.w. św. Jana Chrzciciela w Nieżywięciu </t>
  </si>
  <si>
    <t>płoc</t>
  </si>
  <si>
    <t>Parafia Rzymskokatolicka p.w. Wniebowzięcia NMP w Osieku</t>
  </si>
  <si>
    <t>pryw</t>
  </si>
  <si>
    <t>Zofia Szymańska, Violetta Szymańska, Robert Szymański</t>
  </si>
  <si>
    <t>Hotel BAST Szczygłowscy Andrzej i Alicja S.C.</t>
  </si>
  <si>
    <t>Parafia Rzymskokatolicka p.w. św. Katarzyny w Wielkim Czystem</t>
  </si>
  <si>
    <t>Parafia p.w. św. Stanisława Biskupa Męczennika w Brześciu Kujawskim</t>
  </si>
  <si>
    <t>Parafia Rzymsko-Katolicka p.w. św. Stanisława Biskupa i Męczennika w Strzygach</t>
  </si>
  <si>
    <t>jst</t>
  </si>
  <si>
    <t>Gmina Bobrowniki</t>
  </si>
  <si>
    <t>Parafia Rzymskokatolicka p.w. św. Bartłomieja Apostoła w Komorsku Wielkim</t>
  </si>
  <si>
    <t>Parafia Rzymskokatolicka p.w. św. Mateusza w Świerczynie</t>
  </si>
  <si>
    <t>fund</t>
  </si>
  <si>
    <t>Europejskie Centrum Współpracy Młodzieży</t>
  </si>
  <si>
    <t>Fundacja Twierdza Chełmno</t>
  </si>
  <si>
    <t>Parafia Rzymskokatolicka p.w. Wniebowzięcia NMP w Lipnie</t>
  </si>
  <si>
    <t>gos</t>
  </si>
  <si>
    <t>Prace konserwatorskie, restauratorskie oraz roboty budowlane kamienicy przy ulicy Dworcowej 71 w Inowrocławiu wpisanej do rejestru zabytków pod numerem A/1049 decyzja z dnia 14.09.1998 r.</t>
  </si>
  <si>
    <t>stow</t>
  </si>
  <si>
    <t>Oddział PTTK im. Zygmunta Kwiatkowskiego w Golubiu Dobrzyniu</t>
  </si>
  <si>
    <t>SP</t>
  </si>
  <si>
    <t>Wojewódzka Stacja Sanitarno-Epidemiologiczna</t>
  </si>
  <si>
    <t>Fundacja im. Krzywdów i Bieńków w Nieszawie</t>
  </si>
  <si>
    <t>Powiat Nakielski</t>
  </si>
  <si>
    <t>Parafia Rzymskokatolicka p.w. św. Jakuba Apostoła w Chełmicy Dużej</t>
  </si>
  <si>
    <t>Remont konstrukcji więźby dachowej wraz z wymianą pokrycia dachowego - ETAP III - część nad prezbiterium strona północna i wschodnia kościoła p.w. św. Jakuba Apostoła w Chełmicy Dużej.</t>
  </si>
  <si>
    <t>Parafia Rzymskokatolicka p.w. św. Barbary w Starogrodzie</t>
  </si>
  <si>
    <t>Parafia Rzymskokatolicka p.w. św. Wawrzyńca w Płochocinie</t>
  </si>
  <si>
    <t>Spółdzielnia Mieszkaniowa Własnościowo - Lokatorska</t>
  </si>
  <si>
    <t>byd</t>
  </si>
  <si>
    <t>Parafia Rzymskokatolicka p.w. Podwyższenia Krzyża Świętego w Żołędowie</t>
  </si>
  <si>
    <t>Parafia Rzymskokatolicka p.w. Narodzenia NMP w Zgłowiączce</t>
  </si>
  <si>
    <t>Parafia Rzymskokatolicka p.w. Narodzenia NMP w Wenecji</t>
  </si>
  <si>
    <t>Parafia Rzymskokatolicka p.w. św. Apostołów Piotra i Pawła w Kamieniu Krajeńskim</t>
  </si>
  <si>
    <t>Parafia Rzymskokatolicka p.w. Świętej Trójcy w Strzelnie</t>
  </si>
  <si>
    <t>"SOLANKI" Uzdrowisko Inowrocław Sp. z o.o.</t>
  </si>
  <si>
    <t>DARXA Spółka z o. o. i wspólnicy. Spółka Komandytowa</t>
  </si>
  <si>
    <t>A@A GENCO APARTMENTS Sp. z o.o.</t>
  </si>
  <si>
    <t>Parafia Rzymskokatolicka p.w. Wniebowzięcia NMP w Dulsku</t>
  </si>
  <si>
    <t>Parafia Rzymskokatolicka p.w. św. Wojciecha w Stodołach</t>
  </si>
  <si>
    <t>Parafia Rzymskokatolicka p.w. św. Wojciecha w Złotorii</t>
  </si>
  <si>
    <t>Parafia Rzymskokatolicka p.w. św. Wawrzyńca w Ryńsku</t>
  </si>
  <si>
    <t>Fundacja "Królewski Skład Solny - Bobrowniki nad Wisłą"</t>
  </si>
  <si>
    <t>Eliza Walory</t>
  </si>
  <si>
    <t>Parafia Rzymskokatolicka p.w. św. Jadwigi w Karnkowie</t>
  </si>
  <si>
    <t>Parafia Rzymskokatolicka p.w. św. Mikołaja Biskupa w Pieraniu</t>
  </si>
  <si>
    <t>Związek Polskich Artystów Plastyków Okręg Toruński</t>
  </si>
  <si>
    <t>Parafia Rzymskokatolicka p.w. Chrystusa Króla w Jeleńczu</t>
  </si>
  <si>
    <t>ewang</t>
  </si>
  <si>
    <t>Parafia Ewangelicko-Augsburska we Włocławku</t>
  </si>
  <si>
    <t>Gmina Nowe</t>
  </si>
  <si>
    <t>Parafia Rzymskokatolicka p.w. św. Michała Archanioła w Grzybnie</t>
  </si>
  <si>
    <t>Parafia Rzymskokatolicka p.w. św. Barbary w Świętem</t>
  </si>
  <si>
    <t>Parafia Rzymskokatolicka p.w. Katarzyny Aleksandryjskiej w Chełmcach</t>
  </si>
  <si>
    <t>Parafia Rzymskokatolicka p.w. św. Mateusza w Ostrowie</t>
  </si>
  <si>
    <t>Parafia Rzymskokatolicka p.w. św. Anny w Kościeszkach</t>
  </si>
  <si>
    <t>Parafia Rzymskokatolicka p.w. św. Marka Ewangelisty w Polanowicach</t>
  </si>
  <si>
    <t>Parafia Rzymskokatolicka p.w. św. Małgorzaty w Łobdowie</t>
  </si>
  <si>
    <t>Parafia Rzymskokatolicka p.w. św. Bartłomieja w Kurkocinie</t>
  </si>
  <si>
    <t>Parafia Rzymskokatolicka p.w. św. Marcina BM w Straszewie</t>
  </si>
  <si>
    <t>Parafia Rzymskokatolicka p.w. Opatrzności Bożej w Toruniu</t>
  </si>
  <si>
    <t>Parafia Rzymskokatolicka p.w. św. Apostołów Piotra i Pawła w Dębowej Łące</t>
  </si>
  <si>
    <t>Parafia Rzymskokatolicka p.w. św. Wojciecha w Kłobi</t>
  </si>
  <si>
    <t>Parafia Rzymskokatolicka p.w. Przemienienia Pańskiego w Aleksandrowie Kujawskim</t>
  </si>
  <si>
    <t>Parafia Rzymskokatolicka p.w. św. Mikołaja w Lubiewie</t>
  </si>
  <si>
    <t>Parafia Rzymskokatolicka p.w. św. Apostołów Piotra i Pawła w Wierzchucinie Królewskim</t>
  </si>
  <si>
    <t>Przychodnia Gdańska sp. z o. o. w Bydgoszczy</t>
  </si>
  <si>
    <t>Parafia Rzymskokatolicka p.w. Wniebowzięcia NMP w Koronowie</t>
  </si>
  <si>
    <t>Parafia Rzymskokatolicka p.w. św. Bartłomieja w Sławsku Wielkim</t>
  </si>
  <si>
    <t xml:space="preserve">Parafia Rzymskokatolicka p.w. św. Mikołaja Archanioła w Dąbrówce </t>
  </si>
  <si>
    <t>20167-12-13</t>
  </si>
  <si>
    <t>Parafia Rzymskokatolicka p.w. św. Mikołaja Biskupa w Papowie Toruńskim</t>
  </si>
  <si>
    <t>Parafia Rzymskokatolicka p.w. św. Wawrzyńca w Mąkowarsku</t>
  </si>
  <si>
    <t>Powiat Rypiński</t>
  </si>
  <si>
    <t>Parafia Rzymskokatolicka p.w. św. Jana Chrzciciela i św. Walentego w Pluskowęsach</t>
  </si>
  <si>
    <t>praw</t>
  </si>
  <si>
    <t xml:space="preserve">Parafia Prawosławna św. Mikołaja Cudotwórcy w Bydgoszczy </t>
  </si>
  <si>
    <t xml:space="preserve">Parafia Rzymskokatolicka p.w. św. Mikołaja w Kruszynach </t>
  </si>
  <si>
    <t>Parafia Rzymskokatolicka p.w. św. Mikołaja Biskupa w Grudziądzu</t>
  </si>
  <si>
    <t xml:space="preserve">Parafia Rzymskokatolicka p.w. św. Wojciecha w Jabłonowie Pomorskim  </t>
  </si>
  <si>
    <t xml:space="preserve">Gmina Miejska Aleksandrów Kujawski  </t>
  </si>
  <si>
    <t xml:space="preserve">Parafia Rzymskokatolicka p.w. św. Krzyża w Łowiczku </t>
  </si>
  <si>
    <t>A / R</t>
  </si>
  <si>
    <t xml:space="preserve">Parafia Rzymskokatolicka p.w. św. Małgorzaty w Płużnicy </t>
  </si>
  <si>
    <t>Parafia rzymskokatolicka p.w. św. Jana Apostoła w Mogilnie</t>
  </si>
  <si>
    <t xml:space="preserve">Parafia Rzymskokatolicka p.w. św. Bartłomieja w Szadłowicach </t>
  </si>
  <si>
    <t>Parafia Rzymskokatolicka p.w. św. Mikołaja i św. Konstancji w Gniewkowie</t>
  </si>
  <si>
    <t>Parafia Rzymskokatolicka p.w. Zwiastowania NMP w Potulicach</t>
  </si>
  <si>
    <t>Parafia Rzymskokatolicka p.w. św. Józefa w Sitnie</t>
  </si>
  <si>
    <t>Parafia Rzymskokatolicka p.w. św. Mikołaja w Radominie</t>
  </si>
  <si>
    <t>Parafia Rzymskokatolicka p.w. św. Jakuba Większego w Mogilnie</t>
  </si>
  <si>
    <t>wloc</t>
  </si>
  <si>
    <t>Parafia Rzymskokatolicka p.w. św. Józefa w Osieku</t>
  </si>
  <si>
    <t>Parafia Rzymskokatolicka p.w. Świętej Trójcy w Rypinie</t>
  </si>
  <si>
    <t xml:space="preserve">Parafia Rzymskokatolicka p.w. św. Katarzyny Aleksandryjskiej w Brodnicy </t>
  </si>
  <si>
    <t>Parafia Rzymskokatolicka p.w. św. p.w. Św. Katarzyny Aleksandryjskiej w Osieczku</t>
  </si>
  <si>
    <t>IK</t>
  </si>
  <si>
    <t>Pałac Lubostroń</t>
  </si>
  <si>
    <t xml:space="preserve">Parafia Rzymskokatolicka p.w. św. Wojciecha Biskupa i Męczennika w Złotorii </t>
  </si>
  <si>
    <t>Zakład Produkcji Rolnej w Kowrozie Sp. z o. o.</t>
  </si>
  <si>
    <t xml:space="preserve">A </t>
  </si>
  <si>
    <t xml:space="preserve">N </t>
  </si>
  <si>
    <t>Parafia Rzymskokatolicka p.w. św. Marii Magdaleny w Grabkowie</t>
  </si>
  <si>
    <t>zg.zak</t>
  </si>
  <si>
    <t>Klasztor Zakonu Braci Mniejszych Konwentualnych (OO. Franciszkanie)</t>
  </si>
  <si>
    <t>Parafia Rzymskokatolicka p.w. św. Mateusza w Bądkowie</t>
  </si>
  <si>
    <t>Parafia Rzymskokatolicka p.w. św. Rocha w Rzadkwinie</t>
  </si>
  <si>
    <t>Parafia Rzymskokatolicka p.w. św. Barbary i Matki Kościoła w Rechcie</t>
  </si>
  <si>
    <t>Parafia Rzymskokatolicka p.w. św. Jakuba w Dąbrówce Królewskiej</t>
  </si>
  <si>
    <t>Parafia Ewangelicko-Augsburska w Rypinie</t>
  </si>
  <si>
    <t>Parafia Rzymskokatolicka p.w. św. Wacława w Grabiu</t>
  </si>
  <si>
    <t>Parafia Rzymskokatolicka p.w. Świętego Krzyża w Inowrocławiu</t>
  </si>
  <si>
    <t>Parafia Rzymskokatolicka p.w. Świętej Trójcy w Runowie Krajeńskim</t>
  </si>
  <si>
    <t xml:space="preserve">Parafia Rzymskokatolicka p.w. św. Stanisława Kostki w Złejwsi Wielkiej </t>
  </si>
  <si>
    <t>Parafia Rzymskokatolicka p.w. Miłosierdzia Bożego w Bydgoszczy</t>
  </si>
  <si>
    <t xml:space="preserve">Parafia Rzymskokatolicka p.w. św. Bartłomieja w Unisławiu Pomorskim </t>
  </si>
  <si>
    <t>Parafia Rzymskokatolicka p.w. św.  Bartłomieja w Unisławiu Pomorskim</t>
  </si>
  <si>
    <t>Parafia Rzymskokatolicka p.w. św. Michała Archanioła w Błędowie</t>
  </si>
  <si>
    <t>Parafia Rzymskokatolicka p.w. św. Michała Archanioła w Kcyni</t>
  </si>
  <si>
    <t>Stowarzyszenie Śródmiejskie z siedzibą w Bydgoszczy</t>
  </si>
  <si>
    <t>Przedsiębiorstwo Uzdrowisko Ciechocinek Spółka Akcyjna</t>
  </si>
  <si>
    <t>Parafia Prawosławna p.w. św. Mikołaja w Toruniu</t>
  </si>
  <si>
    <t>Zgromadzenie Sióstr Miłosierdzia św. Wincentego a'Paulo</t>
  </si>
  <si>
    <t>Parafia Rzymskokatolicka p.w. św. Marii Magdaleny w Orzechowie</t>
  </si>
  <si>
    <t>Parafia Prawosławna p.w. św. Aleksandra w Aleksandrowie Kujawskim</t>
  </si>
  <si>
    <t>Parafia Katedralna p.w. Wniebowzięcia NMP we Włocławku</t>
  </si>
  <si>
    <t>Parafia Rzymskokatolicka p.w. Wniebowzięcia NMP w Chełmnie</t>
  </si>
  <si>
    <t>Parafia Rzymskokatolicka p.w. Przemienienia Pańskiego w Wieńcu</t>
  </si>
  <si>
    <t>Parafia Prawosławna p.w. św. Mikołaja we Włocławku</t>
  </si>
  <si>
    <t xml:space="preserve">Parafia Rzymskokatolicka św. Hieronima w Raciążku </t>
  </si>
  <si>
    <t xml:space="preserve">Parafia Rzymskokatolicka Podwyższenia Krzyża Świętego w Przecznie </t>
  </si>
  <si>
    <t>Parafia Rzymskokatolicka p.w. św. Doroty w Orlu</t>
  </si>
  <si>
    <t>Parafia Rzymskokatolicka p.w. św. Marcina we Wrockach</t>
  </si>
  <si>
    <t>Parafia Rzymskokatolicka p.w. św. Mikołaja w Gronowie</t>
  </si>
  <si>
    <t>Parafia Rzymskokatolicka p.w. św. Marii Magdaleny w Ostrowitem</t>
  </si>
  <si>
    <t>Parafia Rzymskokatolicka p.w. św. Mikołaja w Cielętach</t>
  </si>
  <si>
    <t>Parafia Rzymskokatolicka p.w. śś. Apostołów Piotra i Pawła w Dębowej Łące</t>
  </si>
  <si>
    <t>Parafia Rzymskokatolicka p.w. Narodzenia NMP w Czarżu</t>
  </si>
  <si>
    <t>Parafia Rzymskokatolicka p.w. św. Mikołaja Biskupa w Chełmży</t>
  </si>
  <si>
    <t>Remont dachu bazyliki konkatedralnej p.w. Trójcy Świętej w Chełmży - nawa południowa kościoła.</t>
  </si>
  <si>
    <t>Parafia Rzymskokatolicka p.w. Wniebowzięcia NMP w Wielkich Łunawach</t>
  </si>
  <si>
    <t>Parafia Rzymskokatolicka p.w. Świętej Trójcy w Działyniu</t>
  </si>
  <si>
    <t xml:space="preserve">Parafia Rzymskokatolicka p.w. św. Jana Chrzciciela w Kołdrąbiu </t>
  </si>
  <si>
    <t>Parafia Rzymskokatolicka p.w. św. Jakuba Apostoła w Wielkich Radowiskach</t>
  </si>
  <si>
    <t>Parafia Rzymskokatolicka p.w. Świętej Trójcy w Raciążu,  gm. Tuchola</t>
  </si>
  <si>
    <t>Parafia Rzymskokatolicka p.w. św. Mateusza Apostoła i Ewangelisty w Nowem</t>
  </si>
  <si>
    <t>Parafia Rzymskokatolicka p.w. Trójcy Świętej w Książkach</t>
  </si>
  <si>
    <t>Parafia Rzymskokatolicka p.w. śś. Apostołów Piotra i Pawła w Kruszwicy</t>
  </si>
  <si>
    <t>Parafia Rzymskokatolicka p.w. Świętej Trójcy w Byszewie</t>
  </si>
  <si>
    <t>Parafia Rzymskokatolicka p.w. św. Floriana w Żninie</t>
  </si>
  <si>
    <t>Parafia Rzymskokatolicka p.w. Niepokalanego Poczęcia NMP w Nowej Wsi Wielkiej</t>
  </si>
  <si>
    <t>Parafia Rzymskokatolicka p.w. św. Stanisława Biskupa i Męczennika w Modzerowie</t>
  </si>
  <si>
    <t>Powiat Tucholski</t>
  </si>
  <si>
    <t>Krzysztof Ploetz</t>
  </si>
  <si>
    <t>Wspólnota Mieszkaniowa Garbary 12 w Bydgoszczy</t>
  </si>
  <si>
    <t>Odrestaurowanie tylnej ściany budynku</t>
  </si>
  <si>
    <t>Gmina Miasta Chełmża</t>
  </si>
  <si>
    <t>Prace konserwatorsko-restauratorskie stolarki okiennej w Urzędzie Miasta Chełmży - ETAP II</t>
  </si>
  <si>
    <t>Zespół Szkół CKR im. Jadwigi Dziubińskiej w Starym Brześciu</t>
  </si>
  <si>
    <t>Parafia Rzymskokatolicka p.w. św. Prokopa w Kłóbce</t>
  </si>
  <si>
    <t>Wojciech Nielipowicz</t>
  </si>
  <si>
    <t>Parafia Rzymskokatolicka p.w. św.  Apostołów Piotra i Pawła w Ciechocinku</t>
  </si>
  <si>
    <t xml:space="preserve">Parafia Rzymskokatolicka p.w. św. Andrzeja Boboli w Sicienku </t>
  </si>
  <si>
    <t>Parafia Rzymskokatolicka p.w. św. Apostołów Piotra i Pawła w Zieleniu</t>
  </si>
  <si>
    <t>Parafia Rzymskokatolicka p.w. Najświętszego Serca Pana Jezusa w Otłoczynie</t>
  </si>
  <si>
    <t xml:space="preserve">Parafia Rzymskokatolicka p.w. św. Urszuli w Kowalu </t>
  </si>
  <si>
    <t>Parafia Rzymskokatolicka p.w. Najświętszego Serca Pana Jezusa w Lubieniu Kujawskim</t>
  </si>
  <si>
    <t>Parafia Rzymskokatolicka p.w. św. Małgorzaty w Bzowie</t>
  </si>
  <si>
    <t>zg.zk</t>
  </si>
  <si>
    <t>Parafia Rzymskokatolicka p.w. św. Anny w Łąsku Wielkim</t>
  </si>
  <si>
    <t>Parafia Rzymskokatolicka p.w. Wniebowzięcia NMP we Włocławku</t>
  </si>
  <si>
    <t>Parafia Rzymskokatolicka św. Antoniego z Padwy w Bydgoszczy</t>
  </si>
  <si>
    <t>Parafia Rzymskokatolicka p.w. św. Wojciecha w Jabłonowie-Zamku</t>
  </si>
  <si>
    <t>Parafia Rzymskokatolicka p.w. Świętej Trójcy w Połajewie</t>
  </si>
  <si>
    <t>Parafia Rzymskokatolicka p.w. św. Katarzyny Aleksandryjskiej i NMP Wspomożycielki Wiernych w Nawrze</t>
  </si>
  <si>
    <t>Parafia Rzymskokatolicka p.w. św. Jana Chrzciciela w Lubrańcu</t>
  </si>
  <si>
    <t>Parafia Rzymskokatolicka p.w. św. Wojciecha w Zbrachlinie</t>
  </si>
  <si>
    <t>Parafia Rzymskokatolicka p.w. Podwyższenia Krzyża Świętego w Gorczenicy</t>
  </si>
  <si>
    <t>Gmina Miasta Brodnicy</t>
  </si>
  <si>
    <t>Parafia Rzymskokatolicka p.w. Podwyższenia Krzyża Świętego w Górznie</t>
  </si>
  <si>
    <t>17-12-15</t>
  </si>
  <si>
    <t>16,46</t>
  </si>
  <si>
    <t xml:space="preserve">Parafia Rzymskokatolicka p.w. św. Bonawentury w Pakości </t>
  </si>
  <si>
    <t xml:space="preserve">Parafia Rzymskokatolicka św. Jana Chrzciciela i św. Jana Ewangelisty w Świerczynkach </t>
  </si>
  <si>
    <t>Parafia Rzymskokatolicka p.w. św. Małgorzaty w Kościelcu</t>
  </si>
  <si>
    <t>0</t>
  </si>
  <si>
    <t>96,05</t>
  </si>
  <si>
    <t>3,95</t>
  </si>
  <si>
    <t>80,18</t>
  </si>
  <si>
    <t>19,82</t>
  </si>
  <si>
    <t xml:space="preserve">Parafia Rzymskokatolicka p.w. św. Mikołaja w Łabiszynie </t>
  </si>
  <si>
    <t>81,49</t>
  </si>
  <si>
    <t>18,51</t>
  </si>
  <si>
    <t>Parafia Rzymskokatolicka p.w. św. Jana Apostoła i Ewangelisty w Bydgoszczy</t>
  </si>
  <si>
    <t>71,80</t>
  </si>
  <si>
    <t>28,20</t>
  </si>
  <si>
    <t>Parafia Rzymskokatolicka p.w. św. Katarzyny Aleksandryjskiej w Sypniewie</t>
  </si>
  <si>
    <t>75,40</t>
  </si>
  <si>
    <t>24,60</t>
  </si>
  <si>
    <t>Parafia Rzymskokatolicka p.w. Podwyższenia Krzyża Świętego w Lisewie</t>
  </si>
  <si>
    <t>76,92</t>
  </si>
  <si>
    <t>23,08</t>
  </si>
  <si>
    <t xml:space="preserve">Parafia Rzymskokatolicka p.w. Św. Katarzyny Aleksandryjskiej w Golubiu </t>
  </si>
  <si>
    <t>70</t>
  </si>
  <si>
    <t>30</t>
  </si>
  <si>
    <t xml:space="preserve">Parafia Rzymskokatolicka p.w. św. Wojciecha i św. Katarzyny w Boluminku  </t>
  </si>
  <si>
    <t>79,72</t>
  </si>
  <si>
    <t>20,28</t>
  </si>
  <si>
    <t xml:space="preserve">Parafia Rzymskokatolicka p.w. św. Katarzyny Aleksandryjskiej w Łasinie  </t>
  </si>
  <si>
    <t>Parafia Rzymskokatolicka p.w. św.  Jerzego Męczennika w Niedźwiedziu</t>
  </si>
  <si>
    <t>Parafia Rzymskokatolicka p.w. Wniebowzięcia NMP w Dźwierznie</t>
  </si>
  <si>
    <t>Parafia Rzymskokatolicka p.w. św.  Jakuba w Płonnem</t>
  </si>
  <si>
    <t>80</t>
  </si>
  <si>
    <t>20</t>
  </si>
  <si>
    <t>Parafia Rzymskokatolicka p.w. św.  Michała Archanioła we Wtelnie</t>
  </si>
  <si>
    <t>Wtelno, prace budowlano-konserwatorskie przy elewacjach kościoła.</t>
  </si>
  <si>
    <t xml:space="preserve">Parafia Rzymskokatolicka p.w. św. Marii Magdaleny w Wąwelnie  </t>
  </si>
  <si>
    <t>334201.31</t>
  </si>
  <si>
    <t>Fundacja Świątynia Sztuki w Grębocinie</t>
  </si>
  <si>
    <t>74,06</t>
  </si>
  <si>
    <t>25,94</t>
  </si>
  <si>
    <t>Parafia Rzymskokatolicka p.w. św. Wojciecha i św. Katarzyny w Boluminku</t>
  </si>
  <si>
    <t xml:space="preserve">Wyższe Seminarium Duchowne we Włocławku  </t>
  </si>
  <si>
    <t>Parafia Rzymskokatolicka p.w. św. Wawrzyńca w Kościelnej Wsi Kujawskiej</t>
  </si>
  <si>
    <t>71,73</t>
  </si>
  <si>
    <t>28,27</t>
  </si>
  <si>
    <t>Parafia Rzymskokatolicka p.w. Wniebowzięcia NMP w Izbicy Kujawskiej</t>
  </si>
  <si>
    <t>Filip Dulka</t>
  </si>
  <si>
    <t>Oczyszczenie i utrwalenie polichromii, uzupełnienie ubytków tynku dwóch reprezentacyjnych pomieszczeń oraz pełna konserwacja i restauracja siedmiu okien skrzynkowych wraz z okiennicami w neoklasycystycznym dworku folwarcznym w Karolewie pochodzącym z przełomu XIX i XX w.</t>
  </si>
  <si>
    <t>84,7</t>
  </si>
  <si>
    <t>15,3</t>
  </si>
  <si>
    <t>Parafia Rzymskokatolicka p.w. św.  Floriana w Żninie</t>
  </si>
  <si>
    <t>83</t>
  </si>
  <si>
    <t>17</t>
  </si>
  <si>
    <t xml:space="preserve">Parafia Rzymskokatolicka p.w. św. Mikołaja w Ludzisku </t>
  </si>
  <si>
    <t>Parafia Rzymskokatolicka p.w. Wniebowzięcia NMP w Toruniu</t>
  </si>
  <si>
    <t xml:space="preserve">Parafia Rzymskokatolicka p.w. św. Jana Chrzciciela w Nowej Wsi Królewskiej  </t>
  </si>
  <si>
    <t>16,40</t>
  </si>
  <si>
    <t>83,60</t>
  </si>
  <si>
    <t>BW</t>
  </si>
  <si>
    <t>RPO</t>
  </si>
  <si>
    <t>KRYTERIA OCENY</t>
  </si>
  <si>
    <t>P.H. znaczenie</t>
  </si>
  <si>
    <t>dostępność</t>
  </si>
  <si>
    <t>wkład własny</t>
  </si>
  <si>
    <t>inne źródła finansowania</t>
  </si>
  <si>
    <t>jakość wykonania i rozliczenia</t>
  </si>
  <si>
    <t>stan zachowania / zagrożenie</t>
  </si>
  <si>
    <t>UWAGI KOMISJI</t>
  </si>
  <si>
    <t>Zgromadzenie Księży Marianów Prowincja Polska Warszawa</t>
  </si>
  <si>
    <t>Dom Zakonny w Pakości Prowincji św. Franciszka z Asyżu Zakon Braci Mniejszych - Franciszkanów</t>
  </si>
  <si>
    <t>Częściowa wymiana tynków zabytkowych korytarzy w budynku Wydziału Technologii i Inżynierii Chemicznej Uniwersytetu Technologiczno-Przyrodniczego im. J. i J. Śniadeckich w Bydgoszczy, ul. Seminaryjna 3-5</t>
  </si>
  <si>
    <t>Parafia Rzymskokatolicka p.w. Narodzenia NMP w Zamartem</t>
  </si>
  <si>
    <t>REJESTR KWALIFIKOWANYCH WNIOSKÓW O DOTACJE NA ROK 2018 - OCENA KOMISJI</t>
  </si>
  <si>
    <t>Archit. / Ruch.</t>
  </si>
  <si>
    <t>Klasztor OO. Karmelitów w Oborach</t>
  </si>
  <si>
    <t>REKOMENDACJA</t>
  </si>
  <si>
    <t>OCENA KOMISJI</t>
  </si>
  <si>
    <t>Parafia Rzymskokatolicka p.w. św. Jadwigi Śląskiej w Nieszawie</t>
  </si>
  <si>
    <t xml:space="preserve">Parafia Rzymskokatolicka p.w. św. Jadwigi Śląskiej w Nieszawie  </t>
  </si>
  <si>
    <t xml:space="preserve">Parafia Rzymskokatolicka p.w. Świętej Trójcy w Rypinie  </t>
  </si>
  <si>
    <t xml:space="preserve">Parafia Rzymskokatolicka p.w. św. Jakuba Apostoła w Toruniu </t>
  </si>
  <si>
    <t>Parafia Rzymskokatolicka p.w. św. Apostołów Piotra i Pawła w Bydgoszczy</t>
  </si>
  <si>
    <t>Parafia Rzymskokatolicka p.w. św. Jana Chrzciciela w Grucznie</t>
  </si>
  <si>
    <t>Wykonanie prac konserwatorskich przy ołtarzu głównym z kościoła p.w. Wniebowzięcia NMP w Toruniu</t>
  </si>
  <si>
    <t xml:space="preserve">Parafia Rzymskokatolicka p.w. św. Jana Chrzciciela w Janikowie </t>
  </si>
  <si>
    <t>Remont konserwatorski kościoła parafialnego p.w. Znalezienia Krzyża w Radziejowie etap IV</t>
  </si>
  <si>
    <t>Prace konserwatorskie na ścianach wewnętrznych kościoła p.w. św. Jana Chrzciciela w Janikowie (d. Ostrowite) III etap</t>
  </si>
  <si>
    <t>Remont konserwatorski ścian kościoła parafialnego p.w. św. Mateusza w Bądkowie - etap IV - dokończenie ściany południowej</t>
  </si>
  <si>
    <t>Remont elewacji kościoła p.w. św. Wacława w Grabiu</t>
  </si>
  <si>
    <t>II etap konserwacji i restauracji przy ołtarzu p.w. św. Marii Magdaleny z Parafii p.w. Marii Magdaleny z kościoła w Orzechowie</t>
  </si>
  <si>
    <t>Remont konserwatorski elewacji kościoła parafialnego p.w. św. Jakuba w Płonnem strona południowa dokończenie</t>
  </si>
  <si>
    <t>Konserwacja ołtarza głównego z kościoła parafialnego p.w. św. Bartłomieja Apostoła w Komorsku Wielkim</t>
  </si>
  <si>
    <t>Nowe, mury miejskie (XIV-XVI wiek); roboty ratownicze i prace budowlano-konserwatorskie, etap III, część 1</t>
  </si>
  <si>
    <t>III etap konserwacji i restauracji ambony  (XVI w.) oraz konserwacja i restauracja ołtarza bocznego p.w. św. Wincentego a'Paulo (XVII w.) z kościoła przyklasztornego p.w. śś. Janów w Chełmnie</t>
  </si>
  <si>
    <t>Lisewo, gotycki kościół p.w. Podwyższenia Krzyża Świętego (XIII-XV w.): remont gotyckiej storczykowej więźby dachowej i wymiana pokrycia dachowego</t>
  </si>
  <si>
    <t>Nowa Wieś Królewska, gotycki kościół ok. 1300 r., część wieży II poł. XVI w., II etap interwencyjnej konserwacji elewacji kościoła - wieża kościoła</t>
  </si>
  <si>
    <t>Święte, ołtarz główny p.w. św. Barbary ok. 1620 r., pełna konserwacja i restauracja nastawy ołtarza z kolumnami - IV etap prac</t>
  </si>
  <si>
    <t>Remont dachu kościoła p.w. Wniebowzięcia NMP w Wielkich Łunawach</t>
  </si>
  <si>
    <t>Remont dachu kościoła p.w. św. Jakuba Apostoła w Wielkich Radowiskach</t>
  </si>
  <si>
    <t>Remont konserwatorski elewacji wieży kościoła filialnego p.w. św. Mikołaja w Chełmży</t>
  </si>
  <si>
    <t>Prace ratownicze wieży - II etap - drewnianego kościoła p.w. św. Katarzyny Aleksandryjskiej w Brzyskorzystwi, gm. Żnin</t>
  </si>
  <si>
    <t>Prace remontowe dachu - kontynuacja - kościoła p.w. Narodzenia NMP w Zgłowiączce, gm. Lubraniec</t>
  </si>
  <si>
    <t>Remont drewnianego kościoła p.w. św. Marka w Nakonowie - etap III</t>
  </si>
  <si>
    <t>VI etap konserwacji i restauracji ołtarza głównego z kościoła farnego p.w. Wniebowzięcia NMP w Chełmnie</t>
  </si>
  <si>
    <t>Remont dachu kościoła filialnego p.w. Matki Boskiej Bolesnej w Dębowej Łące</t>
  </si>
  <si>
    <t>Remont dachu kościoła p.w. św. Marii Magdaleny w Ostrowitem - etap II</t>
  </si>
  <si>
    <t>Remont więźby dachowej i wymiana ceramicznego pokrycia dachu kościoła p.w. Świętej Trójcy w Działyniu</t>
  </si>
  <si>
    <t>Naprawa więźby dachowej wraz z wymianą pokrycia nad prezbiterium, zakrystią i nawą</t>
  </si>
  <si>
    <t>Remont dachu kościoła Św. Katarzyny w Wielkim Czystem - II etap - całościowo dach główny kościoła</t>
  </si>
  <si>
    <t>Brześć Kujawski, kościół p.w. św. Stanisława Biskupa Męczennika (XIV w.): remont elewacji północnej</t>
  </si>
  <si>
    <t>Naprawa więźby dachowej wraz z wymianą pokrycia dachu kościoła filialnego p.w. św. Stanisława i św. Marii Magdaleny w Przypuście - etap II</t>
  </si>
  <si>
    <t>Konserwacja elewacji kościoła p.w. św. Jakuba w Dąbrówce Królewskiej</t>
  </si>
  <si>
    <t>Remont dachu i wymiana ceramicznego pokrycia na kościele p.w. św. Bartłomieja w Unisławiu - etap II</t>
  </si>
  <si>
    <t>Remont dachu kościoła p.w. Najświętszego Serca Pana Jezusa w Ryńsku - etap III</t>
  </si>
  <si>
    <t>Remont dachu kościoła parafialnego p.w. św. Floriana w Żninie</t>
  </si>
  <si>
    <t>Prace remontowe przy wieży kościoła w Brudzawach - IV ETAP - Ściana północna c.d. i ściana z ogniomurami i sterczynami, ściana tylna.</t>
  </si>
  <si>
    <t>Prace konserwatorskie we wnętrzu kościoła p.w. św. Mikołaja i św. Konstancji w Gniewkowie</t>
  </si>
  <si>
    <t>Konserwacja fragmentów północnej elewacji prezbiterium (z zakrystią) i korpusu nawowego kościoła p.w. Św. Katarzyny Aleksandryjskiej w Brodnicy</t>
  </si>
  <si>
    <t>Konserwacja elewacji wieży i elewacji zachodniej z przyporami kościoła p.w. Św. Katarzyny Aleksandryjskiej w Osieczku</t>
  </si>
  <si>
    <t>Prace konserwatorsko remontowe Kościoła Parafialnego p.w. św. Barbary i Matki Kościoła w Rechcie</t>
  </si>
  <si>
    <t>Remont konserwatorski elewacji kościoła p.w. Narodzenia NMP w Czarżu</t>
  </si>
  <si>
    <t>Remont i konserwacja kościoła parafialnego p.w. św. Katarzyny Aleksandryjskiej w Sypniewie - etap I</t>
  </si>
  <si>
    <t>Remont więźby i dachu kościoła p.w. Wniebowzięcia NMP w Dąbrowie Chełmińskiej</t>
  </si>
  <si>
    <t>Wymiana pokrycia dachu na kościele parafialnym w Świerczynie</t>
  </si>
  <si>
    <t>Remont elewacji kościoła parafialnego p.w. św. Jadwigi w Nieszawie - etap V</t>
  </si>
  <si>
    <t>Konserwacja elewacji zachodniej z wieżą i fragmentu elewacji południowej korpusu kościoła p.w. św. Mikołaja Biskupa w Papowie Toruńskim</t>
  </si>
  <si>
    <t>Prace konserwatorsko-restauratorskie we wnętrzu kościoła p.w. Zwiastowania NMP w Potulicach</t>
  </si>
  <si>
    <t>Prace konserwatorskie przy elewacjach kościoła p.w. św. Jakuba Większego w Mogilnie - IV etap</t>
  </si>
  <si>
    <t>Prace remontowe dachu - kontynuacja - III etap - kościoła p.w. św. Jana Chrzciciela w Kołdrąbiu, gm. Janowiec Wielkopolski</t>
  </si>
  <si>
    <t>Prace ratunkowe w obrębie więźby dachowej i pokrycia dachu kościoła p.w. św. Marii Magdaleny w Wąwelnie - etap 2018</t>
  </si>
  <si>
    <t>Remont konserwatorski przy przyporach zamku w Golubiu-Dobrzyniu: północno-zachodniej i południowo-zachodniej oraz elewacji przybudówki Anny Wazówny</t>
  </si>
  <si>
    <t>Remont zabytkowej elewacji w kamienicy w Toruniu, ul. Podmurna 13</t>
  </si>
  <si>
    <t>Prace konserwatorskie przy zabytkowych organach w kościele p.w. Narodzenia NMP w Zamartem - I Etap</t>
  </si>
  <si>
    <t>Wymiana pokrycia dachowego wraz z obróbkami blacharskimi na budynku kościoła parafialnego w Lubiewie - etap II</t>
  </si>
  <si>
    <t>Prace konserwatorsko-restauratorskie przy ołtarzu bocznym północnym z kościoła p.w. św. Mikołaja w Kruszynach</t>
  </si>
  <si>
    <t>Prace konserwatorskie przy wschodniej ścianie prezbiterium kościoła p.w. św. Wojciecha w Jabłonowie-Zamku - zakończenie prac</t>
  </si>
  <si>
    <t>Kontynuacja remontu dachu i więźby dachowej nad budynkiem dworca kolejowego w Aleksandrowie Kujawskim</t>
  </si>
  <si>
    <t>Remont konserwatorski stropów drewnianych i tynków wewnętrznych w spichlerzu w Kowrozie w Gminie Łysomice</t>
  </si>
  <si>
    <t>Remont dachu kościoła Parafii Ewangelicko-Augsburskiej w Rypinie</t>
  </si>
  <si>
    <t>Runowo Krajeńskie, kościół p.w. Świętej Trójcy, XVII w. prace ratunkowe renesansowej polichromii ścian - etap 2018</t>
  </si>
  <si>
    <t>Konserwacja elewacji kościoła p.w. św. Mikołaja Biskupa w Cielętach</t>
  </si>
  <si>
    <t>Konserwacja ołtarza głównego z kościoła p.w. św. Marcina we Wrockach</t>
  </si>
  <si>
    <t>Konserwacja elewacji zachodniej kościoła parafialnego p.w. św. Katarzyny Aleksandryjskiej w Łasinie</t>
  </si>
  <si>
    <t>Konserwacja elewacji ceglano - kamiennych kościoła p.w. Wniebowzięcia NMP w Dźwierznie. Elewacja północna i południowa kościoła - III etap prac</t>
  </si>
  <si>
    <t>Konserwacja barokowego ołtarza bocznego z kościoła p.w. św. Wojciecha w Stodołach - etap 2017</t>
  </si>
  <si>
    <t>Żołędowo, kościół p.w. Podwyższenia Krzyża Świętego (z 1715 r.): prace konserwatorskie i restauratorskie ołtarza głównego i ołtarza bocznego</t>
  </si>
  <si>
    <t>Nieszawa, kościół pofranciszkański p.w. Znalezienia Krzyża Świętego (XV w): etap 2018, prace wewnątrz kościoła</t>
  </si>
  <si>
    <t>Remont kościoła p.w. św. Apostołów Piotra i Pawła w Dębowej Łące - et. VI</t>
  </si>
  <si>
    <t>Remont budynku mieszkalnego bednarza, stróża i straży wojskowej, magazynu solnego</t>
  </si>
  <si>
    <t>VIII etap prac konserwatorskich przy kościele p.w. św. Mikołaja w Radominie</t>
  </si>
  <si>
    <t>Konserwacja manierystycznych stalli z 1630 roku z kościoła parafialnego p.w. św. Hieronima w Raciążku, etap II - stalle północne</t>
  </si>
  <si>
    <t>Remont dachu kościoła p.w. św. Wojciecha w Zbrachlinie</t>
  </si>
  <si>
    <t>Remont dachu budynku Klasztoru Zakonu Braci Mniejszych Franciszków w Pakości, ul. Inowrocławska 3</t>
  </si>
  <si>
    <t>Kontynuacja prac konserwatorskich i restauratorskich przy wyposażeniu kościoła poklasztornego p.w. św. Michała Archanioła w Brześciu Kujawskim</t>
  </si>
  <si>
    <t>Wymiana pokrycia dachowego nawy głównej kościoła parafialnego p.w. św. Małgorzaty etap II</t>
  </si>
  <si>
    <t>Prace konserwatorskie przy ołtarzu p.w. św. Anny kościoła poklasztornego p.w. Podwyższenia Krzyża Świętego w Nieszawie</t>
  </si>
  <si>
    <t>Prace konserwatorskie barokowych ołtarzy bocznych (VII etap) oraz feretronu z kościoła p.w. św. Barbary w Starogrodzie, gm. Chełmno</t>
  </si>
  <si>
    <t>Prace konserwatorskie i restauratorskie przy ołtarzu głównym z I poł. XVIII w. Etap I, Kamień Krajeński</t>
  </si>
  <si>
    <t>Konserwacja i restauracja ołtarza bocznego p.w. Trójcy Świętej oraz architektury i zwieńczenia ołtarza głównego z kościoła p.w. Wniebowzięcia NMP w Dulsku</t>
  </si>
  <si>
    <t>Prace konserwatorsko-restauratorskie - grupa ukrzyżowania z łuku tęczowego kościoła p.w. św. Mateusza w Ostrowie nad Gopłem</t>
  </si>
  <si>
    <t>Remont i konserwacja konstrukcji dachu z wymianą pokrycia - kościoła parafialnego p.w. św. Anny w Kościeszkach</t>
  </si>
  <si>
    <t>Polanowice, gm. Kruszwica. Kościół parafialny p.w. św. Marka Ewangelisty. Remont stropu belkowego - płaskiego z wymianą podłogi drewnianej poddasza i wykonaniem balustrad zabezpieczających oraz remont elewacji korpusu bez wieży Etap 3</t>
  </si>
  <si>
    <t>Remont elewacji południowo-zachodniej i północno-zachodniej w budynku klasztoru OO. Karmelitów w Trutowie</t>
  </si>
  <si>
    <t>Rewaloryzacja ogrodzenia parku - VI etap robót budowlanych i prac konserwatorskich (prace przy zespole pałacowo - parkowym w Ugoszczu)</t>
  </si>
  <si>
    <t>Zabezpieczenie, zachowanie i utrwalenie zabytkowej substancji kościoła p.w. św. Małgorzaty (XIV w.) w Płużnicy - ściana północna i wschodnia</t>
  </si>
  <si>
    <t>Prace konserwatorsko-restauratorskie na elewacjach kościoła p.w. św. Bartłomieja w Szadłowicach - VI etap</t>
  </si>
  <si>
    <t>Konserwacja ołtarza p.w. Najświętszego Serca Jezusa w kościele p.w. św. Jakuba Apostoła w Toruniu</t>
  </si>
  <si>
    <t>Błędowo, kościół p.w. św. Michała Archanioła (1320 r./1410 r.): remont konserwatorski elewacji kamienno-ceglanej i ceglanej</t>
  </si>
  <si>
    <t>Prace konserwatorskie przy połaci dachowej mauzoleum rodziny Mieczkowskich na starym cmentarzu w Kcyni</t>
  </si>
  <si>
    <r>
      <t>IV etap konserwacji i restauracji obrazu "Wniebowzięcie Marii" z 1639 roku, autor: Bartłomiej Strobel,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w Katedrze we Włocławku</t>
    </r>
  </si>
  <si>
    <t>Prace konserwatorskie wyposażenia wnętrza kościoła p.w. śś. Apostołów Piotra i Pawła w Kruszwicy</t>
  </si>
  <si>
    <t>Wymiana posadzki w prezbiterium oraz przełożenie i uzupełnienie posadzki kamiennej w nawie kościoła p.w. Świętej Trójcy w Byszewie</t>
  </si>
  <si>
    <t>Remont konserwatorski elewacji zachodniej - (zakończenie prac), kościoła p.w. św. Prokopa w Kłóbce - etap V</t>
  </si>
  <si>
    <t>Prace konserwatorskie na elewacji północnej, wschodniej oraz południowej</t>
  </si>
  <si>
    <t>Konserwacja ołtarza głównego z kościoła p.w. św. Wacława w Grabiu</t>
  </si>
  <si>
    <t>Prace konserwatorsko-restauratorskie polichromii kościoła p.w. Ukrzyżowania i Matki Boskiej Bolesnej w Pakości</t>
  </si>
  <si>
    <t>Remont elewacji zabytkowego budynku plebanii w Nieszawie</t>
  </si>
  <si>
    <t>Konserwacja ambony z kościoła p.w. św. Wojciecha w Jabłonowie-Zamku</t>
  </si>
  <si>
    <t>Konserwacja ambony kościoła  p.w. św. Katarzyny Aleksandryjskiej i NMP Wspomożycielki Wiernych w Nawrze</t>
  </si>
  <si>
    <t>Prace konserwatorskie ołtarza bocznego św. Józefa (III etap) i Grupy Ukrzyżowania z kościoła parafialnego p.w. św. Jana Chrzciciela i św. Jana Ewangelisty w Świerczynkach</t>
  </si>
  <si>
    <t>Prace konserwatorskie związane z wykonaniem izolacji pionowej i poziomej klasztoru i kościoła p.w. św. Mikołaja w Łabiszynie</t>
  </si>
  <si>
    <t>Konserwacja ambony z kościoła p.w. św. Katarzyny Aleksandryjskiej w Golubiu</t>
  </si>
  <si>
    <t>Prace konserwatorskie polichromii wielobarwnych na deskach sklepienia z kościoła p.w. Wniebowzięcia NMP w Dąbrowie Chełmińskiej - III etap</t>
  </si>
  <si>
    <t>Prace konserwatorskie przy elewacji wieży kościoła p.w. św. Jerzego Męczennika - etap II</t>
  </si>
  <si>
    <t>Remont pokrycia dachowego wieży budynku dawnego kościoła p.w. św. Barbary w Grębocinie</t>
  </si>
  <si>
    <t>Remont konserwatorski ścian kościoła parafialnego p.w. Wniebowzięcia NMP w Izbicy Kujawskiej - etap II</t>
  </si>
  <si>
    <t>Prace konserwatorskie wyposażenia wnętrza kościoła p.w. św. Michała Archanioła w Siedlimowie</t>
  </si>
  <si>
    <t>Konserwacja ołtarza bocznego, Grupy Ukrzyżowania i manierystycznej chrzcielnicy z kościoła p.w. św. Jana Chrzciciela w Nieżywięciu</t>
  </si>
  <si>
    <t>Roboty przy konstrukcji nośnej cerkwi prawosławnej p.w. Św. Mikołaja (1835-62) ETAP I Wykonanie projektu</t>
  </si>
  <si>
    <t>Prace konserwatorskie elewacji oraz remont dachów kościoła parafialnego p.w. św. Marii Magdaleny w Grabkowie</t>
  </si>
  <si>
    <t>Remont kościoła parafialnego p.w. św. Antoniego z Padwy w Bydgoszczy - etap VI</t>
  </si>
  <si>
    <t>Konserwacja ołtarza głównego z kościoła p.w. św. Jakuba Apostoła w Wielkich Radowiskach</t>
  </si>
  <si>
    <t>Prace konserwatorskie i restauratorskie przy polichromowanym stropie kościoła p.w. św. Marcina w Straszewie</t>
  </si>
  <si>
    <t xml:space="preserve">Prace konserwatorskie stalli z kościoła p.w. św. Piotra i Pawła w Chełmnie - II etap </t>
  </si>
  <si>
    <t>Prace konserwatorskie przy kruchcie południowej kościoła p.w. św. Mikołaja Bpa w Grudziądzu - etap II</t>
  </si>
  <si>
    <t>Prace renowacyjne i restauratorskie przy barokowych szafach zakrystyjnych</t>
  </si>
  <si>
    <t>Ryńsk, gorzelnia z zespołu dworsko - parkowego ob. młyn z 1876 r. Remont budynku głównego gorzelni</t>
  </si>
  <si>
    <t>Remont kominów przy zabytku - budynek Warzelni Soli położonym przy ul. Solnej 6 w Ciechocinku, nr rejestru zabytków A/1399 -  Etap I remont komina wschodniego</t>
  </si>
  <si>
    <t>Prace konserwatorskie ogrodzenia w zespole kościoła parafialnego p.w. Świętej Trójcy w Raciążu</t>
  </si>
  <si>
    <t>Remont i wymiana pokrycia dachu kościoła parafialnego w Kowalu - etap II</t>
  </si>
  <si>
    <t>Prace konserwatorskie wyposażenia wnętrza kościoła parafialnego p.w. św. Floriana w Żninie</t>
  </si>
  <si>
    <t>Prace konserwatorsko-restauratorskie w kościele p.w. Świętej Anny w Łąsku Wielkim ołtarz główny - II etap</t>
  </si>
  <si>
    <t>Remont elewacji wieży Zamku Komturskiego w Brodnicy</t>
  </si>
  <si>
    <t>Remont dachu kościoła parafialnego w Wąbrzeźnie</t>
  </si>
  <si>
    <r>
      <t xml:space="preserve">Konserwacja fragmentu elewacji kamienicy - etap 2018. </t>
    </r>
    <r>
      <rPr>
        <i/>
        <sz val="11"/>
        <color theme="1"/>
        <rFont val="Calibri"/>
        <family val="2"/>
        <charset val="238"/>
        <scheme val="minor"/>
      </rPr>
      <t>(Toruń, Mickiewicza 94 i Sienkiewicza 19-21)</t>
    </r>
  </si>
  <si>
    <t>Remont dachu kamienicy ul. Ducha Św. 12 (mieszczańska kamienica narożna, ul. Ducha Św. - Kopernika)</t>
  </si>
  <si>
    <t>Prace konserwatorskie przy ołtarzu głównym z kościoła w Kurkocinie IV etap</t>
  </si>
  <si>
    <t>Prace konserwatorskie przy kościele p.w. św. Józefa w Sitnie - V etap</t>
  </si>
  <si>
    <t>Remont dachu kościoła parafialnego p.w. św. Stanisława Kostki w Złejwsi Wielkiej</t>
  </si>
  <si>
    <t>Remont ścian i kopuły wieży na kościele parafialnym p.w. św. Mikołaja w Gronowie</t>
  </si>
  <si>
    <t>Prace konserwatorskie barokowego ołtarza bocznego p.w. Wniebowzięcia Matki Boskiej z kościoła św. Mateusza Apostoła i Ewangelisty w miejscowości Nowe, gm. Nowe - II etap</t>
  </si>
  <si>
    <t>Konserwacja elewacji budynków Wyższego Seminarium Duchownego we Włocławku</t>
  </si>
  <si>
    <t>Konserwacja fragmentu elewacji kościoła parafialnego w Lubrańcu</t>
  </si>
  <si>
    <t>Prace konserwatorskie opracowania malarskiego wnętrza kościoła p.w. św. Michała Archanioła w Siedlimowie</t>
  </si>
  <si>
    <t>Wymiana poszycia dachu na kościele p.w. Opieki Matki Bożej w Osięcinach - etap III (pozostała część dachu strony południowej)</t>
  </si>
  <si>
    <t>Konserwacja baldachimu i prospektu organowego z kościoła p.w. Wniebowzięcia NMP w Osieku</t>
  </si>
  <si>
    <t>Wykonanie izolacji zabezpieczającej przed przedostawaniem się wód opadowych przez dachy (zielony dach) budynków do pomieszczeń Fortu II Twierdzy Chełmno w Dorposzu Szlacheckim, gm. Kijewo Królewskie</t>
  </si>
  <si>
    <t>Prace konserwatorskie wybranych elementów holu i klatki schodowej Wojewódzkiej Stacji Sanitarno-Epidemiologicznej dw. Willi Kolwitzów przy ul. Kujawskiej 4 w Bydgoszczy - etap III</t>
  </si>
  <si>
    <t>Prace konserwatorskie epitafium, rzeźb oraz feretronów z kościoła parafialnego p.w. św. Wawrzyńca w Płochocinie</t>
  </si>
  <si>
    <t>Prace konserwatorskie i restauratorskie przy ołtarzu głównym z kościoła p.w. św. Jadwigi w Karnkowie</t>
  </si>
  <si>
    <t>Prace konserwatorskie przy zachodniej części ogrodzenia otaczającego kościół p.w. śś. Katarzyny i Małgorzaty w Wielkiej Łące</t>
  </si>
  <si>
    <t>Konserwacja elewacji kościoła p.w. Opatrzności Bożej w Toruniu - etap I</t>
  </si>
  <si>
    <t>Remont dachu kościoła parafialnego p.w. św. Mateusza Apostoła i Ewangelisty w Wałdowie</t>
  </si>
  <si>
    <t>IV etap prac konserwatorskich i restauratorskich przy ikonostasie z Parafii Prawosławnej p.w. św. Aleksandra w Aleksandrowie Kujawskim</t>
  </si>
  <si>
    <t>Kontynuacja prac konserwatorskich przy obiektach cerkiewnych z Parafii Prawosławnej p.w. św. Mikołaja w Toruniu w filii w Grudziądzu</t>
  </si>
  <si>
    <t>Konserwacja polichromii stropu w kościele p.w. Miłosierdzia Bożego w Bydgoszczy</t>
  </si>
  <si>
    <t>Konserwacja elewacji kościoła p.w. św. Andrzeja w Koronowie - etap V</t>
  </si>
  <si>
    <t>Prace konserwatorskie i restauratorskie ryzalitu środkowego (III część) elewacji północnej skrzydła południowego oraz elewacji wschodniej skrzydła zachodniego (część ceglana) - zamku krzyżackiego w miejscowości Zamek Bierzgłowski</t>
  </si>
  <si>
    <t>Konserwacja empor kościoła parafialnego p.w. św. Jana Apostoła i Ewangelisty w Bydgoszczy - etap V</t>
  </si>
  <si>
    <t>Zakup i montaż stolarki drzwiowej i okiennej w budynku przy ul. Wola Zamkowa 12A / Jakuba 5-7 w Toruniu</t>
  </si>
  <si>
    <t>Prace konserwatorskie przy dekoracji sgraffitowej wnętrza kościoła WNMP w Lipnie, konserwacja korpusu nawy - etap II</t>
  </si>
  <si>
    <t>Prace konserwatorskie i restauratorskie przy stalli ustawionej przy ścianie południowej z kościoła p.w. Nawiedzenia NMP w Oborach</t>
  </si>
  <si>
    <t>Prace konserwatorskie przy polichromiach ściennych kościoła p.w. św. Mikołaja Biskupa w Pieraniu - obraz: Archanioł Michał</t>
  </si>
  <si>
    <t>Remont dachu kościoła p.w. Przemieniania Pańskiego w Aleksandrowie Kujawskim</t>
  </si>
  <si>
    <t>Prace konserwatorskie i restauratorskie przy elementach wyposażenia z kościoła p.w. Świętego Wawrzyńca w Mąkowarsku - Etap V - konserwacja chrzcielnicy, trzech ołtarzy bocznych oraz feretronu</t>
  </si>
  <si>
    <t>Kompleksowa dokumentacja kościoła p.w. Świętego Krzyża w Łowiczku (Gmina Bądkowo, pow. Aleksandrów Kujawski). 1. konserwatorska inwentaryzacja pomiarowo-rysunkowa, 2. badania konserwatorskie, 3. program prac konserwatorskich</t>
  </si>
  <si>
    <t>Remont dachu i elewacji budynku plebanii Parafii Rzymskokatolickiej p.w. św. Rocha w Rzadkwinie</t>
  </si>
  <si>
    <t>Kolejny etap prac konserwatorskich i restauratorskich przy obiektach cerkiewnych z Parafii Prawosławnej p.w. św. Mikołaja we Włocławku</t>
  </si>
  <si>
    <t>Konserwacja i restauracja manierystycznego ołtarza głównego (pocz. XVII w.) z kościoła p.w. św. Wawrzyńca w Ryńsku</t>
  </si>
  <si>
    <t>Prace konserwatorskie: polichromie ścian nawy głównej w Kościele Parafialnym p.w. Niepokalanego Poczęcia NMP w Nowej Wsi Wielkiej</t>
  </si>
  <si>
    <t>Prace konserwatorskie XIX wiecznej ambony z kościoła p.w. św. Małgorzaty w Łobdowie etap II - baldachim i zaplecek</t>
  </si>
  <si>
    <t>Prace naprawcze obiektu zabytkowego w zakresie elewacji historycznej (budynek przeznaczony na potrzeby zdrowia) objętego ochroną konserwatorską w Bydgoszczy przy ulicy Gdańskiej 88-90 na działce nr 44/3 i 45/1</t>
  </si>
  <si>
    <t>Renowacja elewacji północnej wraz z blacharką kościoła parafialnego p.w. św. Bartłomieja w Sławsku Wielkim 55</t>
  </si>
  <si>
    <t>Renowacja i konserwacja elewacji kościoła parafialnego w Grucznie</t>
  </si>
  <si>
    <t>Remont elewacji na kościele Parafialnym p.w. Nawiedzenia NMP w Topolnie</t>
  </si>
  <si>
    <t>Remont elewacji budynku kościoła p.w. Świętego Krzyża w Inowrocławiu wraz z robotami towarzyszącymi</t>
  </si>
  <si>
    <t>Remont konserwatorski elewacji kościoła Parafialnego p.w. Świętych Apostołów Piotra i Pawła w Ciechocinku - strona północna - zakończenie prac na ścianie</t>
  </si>
  <si>
    <t>Prace konserwatorskie przy emporze muzycznej z kościoła parafialnego p.w. św. Małgorzaty w Kościelcu</t>
  </si>
  <si>
    <t>Wykonanie częściowej wymiany pokrycia dachowego wraz z zabezpieczeniem ścian budynku Hotelu Bast usytuowanego przy ulicy Królowej Jadwigi 35/37 i Solankowej 2 w Inowrocławiu</t>
  </si>
  <si>
    <t>Konserwacja konfesjonału z kościoła rektorskiego p.w. św. Franciszka Ksawerego w Grudziądzu</t>
  </si>
  <si>
    <t>Wykonanie dekoracji ściennych oraz dekoracji drewnianych wsporników stropu w auli I Liceum Ogólnokształcącego w Nakle nad Notecią</t>
  </si>
  <si>
    <t>Włocławek, Organy z kościoła Ewangelicko-Augsburskiego (XIX wiek) kompleksowa konserwacja instrumentu</t>
  </si>
  <si>
    <t>Wykonanie prac konserwatorskich przy chórze muzycznym w kościele parafialnym p.w. św. Michała Archanioła w Grzybnie</t>
  </si>
  <si>
    <t>Remont i konserwacja konstrukcji dachu z wymianą pokrycia dachu kościoła p.w. św. Katarzyny Aleksandryjskiej w Chełmcach - etap II</t>
  </si>
  <si>
    <t>Remont i malowanie elewacji kościoła p.w. św. Apostołów Piotra i Pawła w Wierzchucinie Królewskim</t>
  </si>
  <si>
    <t>Remont dachu kościoła parafii p.w. św. Jana Chrzciciela i św. Walentego w Pluskowęsach</t>
  </si>
  <si>
    <t>Remont pokrycia i konstrukcji dachu budynku Zarządu Przedsiębiorstwa Uzdrowisko Ciechocinek Spółka Akcyjna tzw. "Pałacyk Dyrekcji" znajdującego się w Ciechocinku przy ul. Kościuszki 10, nr rejestru zabytków A/12/1-2</t>
  </si>
  <si>
    <t>Prace konserwatorsko-restauratorskie przy ołtarzu bocznym północnym z XIV wiecznego zabytkowego Kościoła pod wezwaniem Podwyższenia Świętego Krzyża w Gorczenicy</t>
  </si>
  <si>
    <t>Prace konserwatorskie przy prospekcie organowym z kościoła parafialnego p.w. św. Małgorzaty w Kościelcu</t>
  </si>
  <si>
    <t>Konserwacja ołtarza głównego i ołtarza bocznego, południowego z kościoła p.w. św. Stanisława Biskupa i Męczennika w Strzygach</t>
  </si>
  <si>
    <t>Polichromie ścienne, III Etap, Łuk Tęczowy z kościoła p.w. Narodzenia NMP w Wenecji</t>
  </si>
  <si>
    <t>Ołtarz boczny NSPJ z Kościoła p.w. Św. Michała Archanioła w Dąbrówce</t>
  </si>
  <si>
    <t>Przeprowadzenie prac konserwatorskich przy ołtarzu bocznym św. Józefa wpisanym do rejestru zabytków pod numerem B/3/4</t>
  </si>
  <si>
    <t>V etap konserwacji i restauracji ołtarza głównego z kościoła p.w. Przemienienia Pańskiego w Wieńcu</t>
  </si>
  <si>
    <t>Prace konserwatorskie pomieszczeń zakrystii północnej - etap III</t>
  </si>
  <si>
    <t>Prace konserwatorskie remontu dachu plebanii przy kościele parafialnym p.w. św. Andrzeja Boboli w Świeciu - III ETAP</t>
  </si>
  <si>
    <t>Opracowanie programu prac konserwatorskich i restauratorskich w obiekcie zabytkowym ruin zamku w Bobrownikach</t>
  </si>
  <si>
    <t>Renowacja stolarki okiennej i drzwiowej w budynku kościoła p.w. św. Bernarda w Kęsowie</t>
  </si>
  <si>
    <t>Remont ogrodzenia kościoła p.w. św. Wojciecha w Kłobi</t>
  </si>
  <si>
    <t>Remont ścian kościoła parafialnego p.w. Wniebowzięcia NMP w Radziejowie</t>
  </si>
  <si>
    <t>Remont i konserwacja kościoła p.w. św. Doroty w m. Orle gm. Topólka - etap VII</t>
  </si>
  <si>
    <t>Remont i konserwacja wnętrza drewnianego kościoła parafialnego p.w. św. Stanisława B.M. w Modzerowie</t>
  </si>
  <si>
    <t>Konserwacja elewacji budynku mieszkalnego, dawnego średniowiecznego młyna krzyżackiego, Toruń ul. Winnica 44. Elewacja południowa budynku</t>
  </si>
  <si>
    <t>Remont konserwatorski ścian wieży</t>
  </si>
  <si>
    <t>Konserwacja i restauracja konfesjonału z kościoła p.w. św. Wojciecha w Złotorii</t>
  </si>
  <si>
    <t>Odtworzenie stolarki okiennej w zabytkowym budynku sądu w Kowalewie Pomorskim - etap II</t>
  </si>
  <si>
    <t>Prace konserwatorsko-restauratorskie stolarki okiennej i drzwiowej pałacu w Lubostroniu</t>
  </si>
  <si>
    <t>Prace konserwatorskie: polichromie stropu i ściana nawy głównej w Kościele Parafialnym p.w. św. Mikołaja w Ludzisku</t>
  </si>
  <si>
    <t>Konserwacja dwóch feretronów z kościoła p.w. św. Bartłomieja w Unisławiu</t>
  </si>
  <si>
    <t>Konserwacja ławy kolatorskiej i feretronów w kościele w Przecznie</t>
  </si>
  <si>
    <t>Prace konserwatorskie, restauratorskie przy prospekcie organowym oraz zabytkowych organach piszczałkowych z Kościoła Podwyższenia Krzyża św. w Górznie</t>
  </si>
  <si>
    <r>
      <rPr>
        <b/>
        <sz val="11"/>
        <color theme="1"/>
        <rFont val="Calibri"/>
        <family val="2"/>
        <charset val="238"/>
        <scheme val="minor"/>
      </rPr>
      <t>1/</t>
    </r>
    <r>
      <rPr>
        <sz val="11"/>
        <color theme="1"/>
        <rFont val="Calibri"/>
        <family val="2"/>
        <charset val="238"/>
        <scheme val="minor"/>
      </rPr>
      <t xml:space="preserve"> Wymiana stolarki okiennej i drzwiowej, remont kapitalny pokrycia dachowego wraz z wymianą rynien, rur spustowych i obróbek blacharskich w Budynku Zakładu Przyrodoleczniczego Nr 1 "Zakład Kąpielowy" położonego przy ulicy Solankowej 77 w Inowrocławiu; </t>
    </r>
    <r>
      <rPr>
        <b/>
        <sz val="11"/>
        <color theme="1"/>
        <rFont val="Calibri"/>
        <family val="2"/>
        <charset val="238"/>
        <scheme val="minor"/>
      </rPr>
      <t>2/</t>
    </r>
    <r>
      <rPr>
        <sz val="11"/>
        <color theme="1"/>
        <rFont val="Calibri"/>
        <family val="2"/>
        <charset val="238"/>
        <scheme val="minor"/>
      </rPr>
      <t xml:space="preserve"> Wymiana stolarki okiennej i drzwiowej, remont kapitalny pokrycia dachowego wraz z wymianą rynien, rur spustowych i obróbek blacharskich w Budynku Zakładu Przyrodoleczniczego Nr 3 "Wziewalni" położonego przy ulicy Solankowej 77 w Inowrocławiu</t>
    </r>
  </si>
  <si>
    <t>Remont kościoła parafialnego p.w. Trójcy Świętej w Książkach - etap I</t>
  </si>
  <si>
    <t>Renowacja dachu zabytkowej kamienicy  - etap III - ul. Legionów 90, Grudziądz</t>
  </si>
  <si>
    <t>Remont elewacji głównego budynku dydaktycznego Szkoły w Starym Brześciu</t>
  </si>
  <si>
    <t>Odtworzenie posadzki ceglanej w części nawowej oraz prace konserwatorsko-restauratorskie posadzki ceglanej w zakrystii kościoła parafialnego p.w. Podwyższenia Krzyża Świętego w Gorczenicy</t>
  </si>
  <si>
    <t>Rekonstrukcja 35 okien w zabytkowej willi</t>
  </si>
  <si>
    <t>Prace konserwatorskie i restauratorskie przy nagrobku ks. Stanisława Lemieża położonym na cmentarzu parafialnym w Sadkach</t>
  </si>
  <si>
    <t>Zabezpieczenie i remont ogrodzenia murowanego przy kościele w Cekcynie - etap II</t>
  </si>
  <si>
    <t>Włocławek, kościół parafialny p.w. św. Stanisława BM (1926 r.), remont elewacji frontowej</t>
  </si>
  <si>
    <t>Remont konserwatorski elewacji kościoła p.w. św. Andrzeja Boboli w Sicienku</t>
  </si>
  <si>
    <t>Renowacja ambony (baldachimu i zaplecka) w kościele p.w. św. Małgorzaty w Bzowie - etap I</t>
  </si>
  <si>
    <t>Konserwacja i odtworzenie okien, rolet zewnętrznych oraz drzwi zewnętrznych do mieszkania w kamienicy przy ul. Piernikarska 1/1 w Toruniu</t>
  </si>
  <si>
    <t>Remont konserwatorski elewacji kościoła p.w. św. Wojciecha w Złotorii - etap III</t>
  </si>
  <si>
    <t>Wymiana części okien w budynku przy ul. Dworcowej 19 w Bydgoszczy</t>
  </si>
  <si>
    <t>Prace konserwatorskie konfesjonałów z kościoła p.w. Świętej Trójcy w Raciążu, gm. Tuchola</t>
  </si>
  <si>
    <t>Przygotowanie programu prac konserwatorskich i restauratorskich dla zabytkowej bryły i elewacji Muzeum Borów Tucholskich</t>
  </si>
  <si>
    <t>Konserwacja i restauracja prospektu organowego z kościoła parafialnego p.w. św. Andrzeja Boboli w Świeciu</t>
  </si>
  <si>
    <t>Uniwersytet Technologiczno - Przyrodniczy im. Jana i Jędrzeja Śniadeckich w Bydgoszczy</t>
  </si>
  <si>
    <t>Parafia Rzymskokatolicka p.w. św. Sebastiana w Rywałdzie Królewskim</t>
  </si>
  <si>
    <t>Prace konserwatorskie przy polichromiach ściennych dwóch północnych wnęk z glifami okiennymi kościoła p.w. św. Sebastiana w Rywałdzie Królewskim, gm. Radzyń Chełmiński</t>
  </si>
  <si>
    <t>Emilia Kamińska, Tomasz Kamiński</t>
  </si>
  <si>
    <t>Przedsiębiorstwo Uzdrowisko Ciechocinek S.A.</t>
  </si>
  <si>
    <t>Kuria Diecezjalna Toruńska</t>
  </si>
  <si>
    <t>Parafia Rzymskokatolicka p.w. św. Mateusza Apostoła i Ewangelisty w Wałdowie</t>
  </si>
  <si>
    <t>Prace konserwatorskie ambony i balasek przed prezbiterium z kościoła p.w. św. Apostołów Piotra i Pawła w Bydgoszczy.</t>
  </si>
  <si>
    <t xml:space="preserve">Parafia Rzymskokatolicka p.w. św. Andrzeja Apostoła w Brudzawach </t>
  </si>
  <si>
    <t xml:space="preserve">Parafia Rzymskokatolicka p.w. śś. Apostołów Szymona i Judy Tadeusza w Wąbrzeźnie  </t>
  </si>
  <si>
    <t>Strzelno, romański kościół p.w. Świętej Trójcy (XII/XIII w.) prace remontowo-konserwatorskie elewacji frontowej - przywrócenie historycznego poziomu dziedzińca przed kościołem i klasztorem - etap II</t>
  </si>
  <si>
    <t>Strzelno, romański kościół p.w. Świętej Trójcy (XII/XIII w.) prace konserwatorskie elementów wyposażenia (organy Wilhelma Sauera - etap III, epitafium Mikołaja Jaskulskiego, ołtarz św. Norberta, epitafium ks. Wolskiego)</t>
  </si>
  <si>
    <t>Remont elewacji kościoła parafialnego p.w. Świętej Trójcy w Rypinie</t>
  </si>
  <si>
    <t>Prace konserwatorsko-restauratorskie przy zabytkach z kościoła parafialnego p.w. Świętej Trójcy w Rypinie na lata 2018-2019</t>
  </si>
  <si>
    <t>Remont kościoła parafialnego p.w. Świętej Trójcy w Połajewie - etap II</t>
  </si>
  <si>
    <t>Parafia Rzymskokatolicka p.w. śś. Katarzyny i Małgorzaty w Wielkiej Łące</t>
  </si>
  <si>
    <t>Kościelna Wieś, Kościół Parafialny p.w. św. Wawrzyńca, konserwacja ołtarza głównego - Etap IV</t>
  </si>
  <si>
    <t>Remont konstrukcji wraz z wymianą pokrycia dachowego plebanii w Krzywosądzy - etap III</t>
  </si>
  <si>
    <t xml:space="preserve">Parafia Rzymskokatolicka p.w. Nawiedzenia NMP w Topolnie </t>
  </si>
  <si>
    <t>Parafia Rzymskokatolicka p.w. św. św. Wojciecha w Sadkach</t>
  </si>
  <si>
    <t>"FARMA-MED" Kujawskie Centrum Medyczne Spółka z o. o. Sp. Kom.</t>
  </si>
  <si>
    <t>Parafia Rzymskokatolicka p.w. Podwyższenia Krzyża Świętego w Cekcynie</t>
  </si>
  <si>
    <t>Parafia Rzymskokatolicka p.w. św. Stanisława Biskupa i Męczennika we Włocławku</t>
  </si>
  <si>
    <t>Parafia Rzymskokatolicka p.w. NMP Królowej Polski w Kruszynie</t>
  </si>
  <si>
    <t xml:space="preserve">Parafia Rzymskokatolicka p.w. Wniebowzięcia NMP w Krzywosądzy </t>
  </si>
  <si>
    <t>Parafia Rzymskokatolicka p.w. Wniebowzięcia NMP w Radziejowie</t>
  </si>
  <si>
    <t>Klasztor Karmelitów w Trutowie</t>
  </si>
  <si>
    <t>Wymiana stolarki okiennej, częściowa naprawa elewacji łącznie z cokołem i opaską budynku pałacu dworskiego z II poł. XIX w. w Starorypinie Prywatnym</t>
  </si>
  <si>
    <t>Powiat Golubsko-Dobrzyński</t>
  </si>
  <si>
    <t>Parafia Rzymskokatolicka p.w. św. Katarzyny Aleksandryjskiej w Brzyskorzystwi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</si>
</sst>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\ &quot;zł&quot;"/>
    <numFmt numFmtId="166" formatCode="#,##0.00_ ;\-#,##0.00\ "/>
    <numFmt numFmtId="167" formatCode="#,##0.0"/>
    <numFmt numFmtId="168" formatCode="0.0%"/>
    <numFmt numFmtId="169" formatCode="#,##0.00\ [$EUR]"/>
  </numFmts>
  <fonts count="4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u/>
      <sz val="11"/>
      <color theme="10"/>
      <name val="Calibri"/>
      <family val="2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zcionka tekstu podstawowego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281">
    <xf numFmtId="0" fontId="0" fillId="0" borderId="0" xfId="0"/>
    <xf numFmtId="0" fontId="4" fillId="0" borderId="0" xfId="0" applyFont="1" applyFill="1" applyAlignment="1">
      <alignment horizontal="center" vertical="center" textRotation="9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textRotation="90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0" fillId="0" borderId="0" xfId="0" applyFill="1"/>
    <xf numFmtId="14" fontId="11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4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0" fillId="0" borderId="0" xfId="0" applyBorder="1"/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2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14" fontId="25" fillId="4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4" fontId="25" fillId="5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14" fontId="25" fillId="6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25" fillId="7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 wrapText="1"/>
    </xf>
    <xf numFmtId="9" fontId="28" fillId="0" borderId="1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left" vertical="center" wrapText="1"/>
    </xf>
    <xf numFmtId="0" fontId="30" fillId="0" borderId="0" xfId="0" applyFont="1"/>
    <xf numFmtId="14" fontId="2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4" fontId="15" fillId="0" borderId="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49" fontId="20" fillId="0" borderId="1" xfId="0" applyNumberFormat="1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4" fillId="0" borderId="0" xfId="0" applyFont="1" applyFill="1" applyBorder="1" applyAlignment="1">
      <alignment horizontal="center" vertical="center" textRotation="90" wrapText="1"/>
    </xf>
    <xf numFmtId="0" fontId="3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textRotation="90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13" fillId="0" borderId="0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textRotation="90" wrapText="1"/>
    </xf>
    <xf numFmtId="0" fontId="9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textRotation="90" wrapText="1"/>
    </xf>
    <xf numFmtId="0" fontId="8" fillId="2" borderId="9" xfId="1" applyFont="1" applyFill="1" applyBorder="1" applyAlignment="1">
      <alignment horizontal="center" vertical="center" textRotation="90" wrapText="1"/>
    </xf>
    <xf numFmtId="165" fontId="7" fillId="2" borderId="10" xfId="1" applyNumberFormat="1" applyFont="1" applyFill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166" fontId="15" fillId="0" borderId="7" xfId="0" applyNumberFormat="1" applyFont="1" applyBorder="1" applyAlignment="1">
      <alignment horizontal="right" vertical="center"/>
    </xf>
    <xf numFmtId="4" fontId="15" fillId="0" borderId="7" xfId="0" applyNumberFormat="1" applyFont="1" applyFill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right" vertical="center"/>
    </xf>
    <xf numFmtId="166" fontId="15" fillId="0" borderId="7" xfId="0" applyNumberFormat="1" applyFont="1" applyBorder="1" applyAlignment="1">
      <alignment horizontal="right" vertical="center" wrapText="1"/>
    </xf>
    <xf numFmtId="4" fontId="13" fillId="0" borderId="7" xfId="2" applyNumberFormat="1" applyFont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right" vertical="center" wrapText="1"/>
    </xf>
    <xf numFmtId="4" fontId="20" fillId="0" borderId="7" xfId="0" applyNumberFormat="1" applyFont="1" applyFill="1" applyBorder="1" applyAlignment="1">
      <alignment horizontal="right" vertical="center" wrapText="1"/>
    </xf>
    <xf numFmtId="4" fontId="15" fillId="0" borderId="7" xfId="0" applyNumberFormat="1" applyFont="1" applyFill="1" applyBorder="1" applyAlignment="1">
      <alignment horizontal="right" vertical="center"/>
    </xf>
    <xf numFmtId="4" fontId="26" fillId="3" borderId="7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right" vertical="center"/>
    </xf>
    <xf numFmtId="4" fontId="15" fillId="0" borderId="4" xfId="0" applyNumberFormat="1" applyFont="1" applyFill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13" fillId="0" borderId="4" xfId="2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Border="1" applyAlignment="1">
      <alignment horizontal="right" vertical="center" wrapText="1"/>
    </xf>
    <xf numFmtId="4" fontId="26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4" xfId="2" applyNumberFormat="1" applyFont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>
      <alignment horizontal="right" vertical="center" wrapText="1"/>
    </xf>
    <xf numFmtId="49" fontId="13" fillId="3" borderId="17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right" vertical="center" wrapText="1"/>
    </xf>
    <xf numFmtId="1" fontId="13" fillId="0" borderId="17" xfId="0" applyNumberFormat="1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right" vertical="center"/>
    </xf>
    <xf numFmtId="3" fontId="15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right" vertical="center"/>
    </xf>
    <xf numFmtId="1" fontId="15" fillId="0" borderId="17" xfId="0" applyNumberFormat="1" applyFont="1" applyFill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/>
    </xf>
    <xf numFmtId="4" fontId="12" fillId="0" borderId="16" xfId="2" applyNumberFormat="1" applyFont="1" applyBorder="1" applyAlignment="1">
      <alignment horizontal="right" vertical="center" wrapText="1"/>
    </xf>
    <xf numFmtId="0" fontId="13" fillId="0" borderId="17" xfId="2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righ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167" fontId="15" fillId="0" borderId="17" xfId="0" applyNumberFormat="1" applyFont="1" applyBorder="1" applyAlignment="1">
      <alignment horizontal="center" vertical="center" wrapText="1"/>
    </xf>
    <xf numFmtId="167" fontId="13" fillId="0" borderId="17" xfId="0" applyNumberFormat="1" applyFont="1" applyBorder="1" applyAlignment="1">
      <alignment horizontal="center" vertical="center" wrapText="1"/>
    </xf>
    <xf numFmtId="4" fontId="31" fillId="3" borderId="16" xfId="0" applyNumberFormat="1" applyFont="1" applyFill="1" applyBorder="1" applyAlignment="1">
      <alignment horizontal="right" vertical="center" wrapText="1"/>
    </xf>
    <xf numFmtId="1" fontId="26" fillId="3" borderId="17" xfId="0" applyNumberFormat="1" applyFont="1" applyFill="1" applyBorder="1" applyAlignment="1">
      <alignment horizontal="center" vertical="center" wrapText="1"/>
    </xf>
    <xf numFmtId="1" fontId="13" fillId="3" borderId="17" xfId="0" applyNumberFormat="1" applyFont="1" applyFill="1" applyBorder="1" applyAlignment="1">
      <alignment horizontal="center" vertical="center" wrapText="1"/>
    </xf>
    <xf numFmtId="2" fontId="13" fillId="3" borderId="17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right"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/>
    </xf>
    <xf numFmtId="9" fontId="13" fillId="0" borderId="17" xfId="0" applyNumberFormat="1" applyFont="1" applyBorder="1" applyAlignment="1">
      <alignment horizontal="center" vertical="center" wrapText="1"/>
    </xf>
    <xf numFmtId="168" fontId="28" fillId="0" borderId="17" xfId="0" applyNumberFormat="1" applyFont="1" applyBorder="1" applyAlignment="1">
      <alignment horizontal="center" vertical="center" wrapText="1"/>
    </xf>
    <xf numFmtId="9" fontId="28" fillId="0" borderId="17" xfId="0" applyNumberFormat="1" applyFont="1" applyBorder="1" applyAlignment="1">
      <alignment horizontal="center" vertical="center" wrapText="1"/>
    </xf>
    <xf numFmtId="49" fontId="13" fillId="3" borderId="17" xfId="0" applyNumberFormat="1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center" vertical="center" textRotation="90" wrapText="1"/>
    </xf>
    <xf numFmtId="0" fontId="38" fillId="0" borderId="1" xfId="0" applyFont="1" applyBorder="1" applyAlignment="1">
      <alignment horizontal="center" vertical="center" textRotation="90" wrapText="1"/>
    </xf>
    <xf numFmtId="165" fontId="7" fillId="2" borderId="20" xfId="1" applyNumberFormat="1" applyFont="1" applyFill="1" applyBorder="1" applyAlignment="1">
      <alignment horizontal="center" vertical="center" wrapText="1"/>
    </xf>
    <xf numFmtId="164" fontId="7" fillId="2" borderId="21" xfId="1" applyNumberFormat="1" applyFont="1" applyFill="1" applyBorder="1" applyAlignment="1">
      <alignment horizontal="center" vertical="center" wrapText="1"/>
    </xf>
    <xf numFmtId="165" fontId="7" fillId="2" borderId="22" xfId="1" applyNumberFormat="1" applyFont="1" applyFill="1" applyBorder="1" applyAlignment="1">
      <alignment horizontal="center" vertical="center" wrapText="1"/>
    </xf>
    <xf numFmtId="164" fontId="7" fillId="2" borderId="23" xfId="1" applyNumberFormat="1" applyFont="1" applyFill="1" applyBorder="1" applyAlignment="1">
      <alignment horizontal="center" vertical="center" wrapText="1"/>
    </xf>
    <xf numFmtId="1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3" applyFont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14" fontId="29" fillId="0" borderId="1" xfId="0" applyNumberFormat="1" applyFont="1" applyFill="1" applyBorder="1" applyAlignment="1">
      <alignment horizontal="left" vertical="center" wrapText="1"/>
    </xf>
    <xf numFmtId="10" fontId="41" fillId="0" borderId="1" xfId="0" applyNumberFormat="1" applyFont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14" fontId="12" fillId="0" borderId="3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right" vertical="center" wrapText="1"/>
    </xf>
    <xf numFmtId="4" fontId="12" fillId="3" borderId="18" xfId="0" applyNumberFormat="1" applyFont="1" applyFill="1" applyBorder="1" applyAlignment="1">
      <alignment horizontal="right" vertical="center" wrapText="1"/>
    </xf>
    <xf numFmtId="0" fontId="13" fillId="3" borderId="19" xfId="0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2" fillId="0" borderId="27" xfId="0" applyNumberFormat="1" applyFont="1" applyBorder="1" applyAlignment="1">
      <alignment horizontal="right" vertical="center" wrapText="1"/>
    </xf>
    <xf numFmtId="0" fontId="13" fillId="0" borderId="28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1" fontId="39" fillId="0" borderId="16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left" vertical="center" wrapText="1"/>
    </xf>
    <xf numFmtId="1" fontId="28" fillId="3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" fontId="35" fillId="0" borderId="1" xfId="0" applyNumberFormat="1" applyFont="1" applyFill="1" applyBorder="1" applyAlignment="1">
      <alignment horizontal="center" vertical="center"/>
    </xf>
    <xf numFmtId="14" fontId="25" fillId="3" borderId="3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vertical="center"/>
    </xf>
    <xf numFmtId="1" fontId="39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4" fillId="3" borderId="0" xfId="0" applyFont="1" applyFill="1" applyAlignment="1">
      <alignment horizontal="center" vertical="center" textRotation="90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7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center"/>
    </xf>
    <xf numFmtId="0" fontId="14" fillId="3" borderId="0" xfId="0" applyFont="1" applyFill="1"/>
    <xf numFmtId="3" fontId="43" fillId="3" borderId="0" xfId="0" applyNumberFormat="1" applyFont="1" applyFill="1" applyAlignment="1">
      <alignment vertical="center"/>
    </xf>
    <xf numFmtId="0" fontId="43" fillId="3" borderId="0" xfId="0" applyFont="1" applyFill="1" applyAlignment="1">
      <alignment horizontal="center" vertical="center"/>
    </xf>
    <xf numFmtId="0" fontId="4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4" fontId="14" fillId="0" borderId="29" xfId="0" applyNumberFormat="1" applyFont="1" applyBorder="1" applyAlignment="1">
      <alignment horizontal="center"/>
    </xf>
    <xf numFmtId="4" fontId="14" fillId="0" borderId="30" xfId="0" applyNumberFormat="1" applyFont="1" applyBorder="1" applyAlignment="1">
      <alignment horizontal="center"/>
    </xf>
    <xf numFmtId="4" fontId="40" fillId="0" borderId="5" xfId="0" applyNumberFormat="1" applyFont="1" applyBorder="1" applyAlignment="1">
      <alignment horizontal="right"/>
    </xf>
    <xf numFmtId="4" fontId="40" fillId="0" borderId="6" xfId="0" applyNumberFormat="1" applyFont="1" applyBorder="1" applyAlignment="1">
      <alignment horizontal="right"/>
    </xf>
    <xf numFmtId="169" fontId="37" fillId="3" borderId="31" xfId="0" applyNumberFormat="1" applyFont="1" applyFill="1" applyBorder="1" applyAlignment="1">
      <alignment horizontal="center" vertical="center"/>
    </xf>
    <xf numFmtId="165" fontId="7" fillId="2" borderId="24" xfId="1" applyNumberFormat="1" applyFont="1" applyFill="1" applyBorder="1" applyAlignment="1">
      <alignment horizontal="center" vertical="center" wrapText="1"/>
    </xf>
    <xf numFmtId="165" fontId="7" fillId="2" borderId="25" xfId="1" applyNumberFormat="1" applyFont="1" applyFill="1" applyBorder="1" applyAlignment="1">
      <alignment horizontal="center" vertical="center" wrapText="1"/>
    </xf>
    <xf numFmtId="165" fontId="7" fillId="2" borderId="26" xfId="1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textRotation="90" wrapText="1"/>
    </xf>
    <xf numFmtId="0" fontId="36" fillId="0" borderId="2" xfId="0" applyFont="1" applyFill="1" applyBorder="1" applyAlignment="1">
      <alignment horizontal="center" vertical="center" textRotation="90" wrapText="1"/>
    </xf>
    <xf numFmtId="0" fontId="37" fillId="0" borderId="1" xfId="0" applyFont="1" applyFill="1" applyBorder="1" applyAlignment="1">
      <alignment horizontal="center" vertical="center" wrapText="1"/>
    </xf>
  </cellXfs>
  <cellStyles count="4">
    <cellStyle name="Hiperłącze" xfId="3" builtinId="8"/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A%20GENCO%20APARTMENTS%20Sp.%20z%20o.o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0"/>
  <sheetViews>
    <sheetView tabSelected="1" view="pageBreakPreview" topLeftCell="B1" zoomScale="110" zoomScaleNormal="110" zoomScaleSheetLayoutView="110" workbookViewId="0">
      <pane ySplit="4" topLeftCell="A12" activePane="bottomLeft" state="frozen"/>
      <selection pane="bottomLeft" activeCell="AD17" sqref="AD17"/>
    </sheetView>
  </sheetViews>
  <sheetFormatPr defaultRowHeight="14.25"/>
  <cols>
    <col min="1" max="1" width="2.125" style="1" hidden="1" customWidth="1"/>
    <col min="2" max="2" width="3.375" customWidth="1"/>
    <col min="3" max="3" width="8.75" hidden="1" customWidth="1"/>
    <col min="4" max="4" width="36.75" style="2" customWidth="1"/>
    <col min="5" max="5" width="71.125" customWidth="1"/>
    <col min="6" max="6" width="2.25" style="2" hidden="1" customWidth="1"/>
    <col min="7" max="7" width="2.25" style="2" customWidth="1"/>
    <col min="8" max="8" width="11.5" hidden="1" customWidth="1"/>
    <col min="9" max="9" width="10.625" customWidth="1"/>
    <col min="10" max="10" width="5.125" style="3" customWidth="1"/>
    <col min="11" max="11" width="10" hidden="1" customWidth="1"/>
    <col min="12" max="12" width="5.125" style="3" hidden="1" customWidth="1"/>
    <col min="13" max="13" width="10.875" hidden="1" customWidth="1"/>
    <col min="14" max="14" width="0.5" customWidth="1"/>
    <col min="15" max="15" width="3.125" hidden="1" customWidth="1"/>
    <col min="16" max="16" width="3.625" hidden="1" customWidth="1"/>
    <col min="17" max="20" width="3.125" hidden="1" customWidth="1"/>
    <col min="21" max="21" width="3.875" customWidth="1"/>
    <col min="22" max="22" width="12.625" customWidth="1"/>
    <col min="23" max="23" width="1" customWidth="1"/>
    <col min="24" max="24" width="9.75" hidden="1" customWidth="1"/>
    <col min="25" max="26" width="0" hidden="1" customWidth="1"/>
    <col min="27" max="27" width="16.5" customWidth="1"/>
  </cols>
  <sheetData>
    <row r="1" spans="1:27" ht="9.75" customHeight="1"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</row>
    <row r="2" spans="1:27" s="257" customFormat="1" ht="5.25" customHeight="1" thickBot="1">
      <c r="A2" s="256"/>
      <c r="D2" s="258"/>
      <c r="F2" s="259"/>
      <c r="G2" s="259"/>
      <c r="H2" s="260"/>
      <c r="I2" s="260"/>
      <c r="J2" s="261"/>
      <c r="K2" s="260"/>
      <c r="L2" s="262"/>
      <c r="M2" s="260"/>
      <c r="N2" s="260"/>
      <c r="O2" s="260"/>
      <c r="P2" s="260"/>
      <c r="Q2" s="260"/>
      <c r="R2" s="260"/>
      <c r="S2" s="260"/>
      <c r="T2" s="260"/>
      <c r="U2" s="273"/>
      <c r="V2" s="273"/>
      <c r="W2" s="263"/>
      <c r="X2" s="264">
        <v>800000</v>
      </c>
      <c r="Y2" s="265" t="s">
        <v>267</v>
      </c>
      <c r="Z2" s="266"/>
      <c r="AA2" s="267"/>
    </row>
    <row r="3" spans="1:27" ht="27.75" customHeight="1" thickBot="1">
      <c r="B3" s="4" t="s">
        <v>281</v>
      </c>
      <c r="D3" s="5"/>
      <c r="I3" s="274" t="s">
        <v>0</v>
      </c>
      <c r="J3" s="275"/>
      <c r="K3" s="276" t="s">
        <v>1</v>
      </c>
      <c r="L3" s="275"/>
      <c r="O3" s="277" t="s">
        <v>269</v>
      </c>
      <c r="P3" s="277"/>
      <c r="Q3" s="277"/>
      <c r="R3" s="277"/>
      <c r="S3" s="277"/>
      <c r="T3" s="277"/>
      <c r="U3" s="278" t="s">
        <v>285</v>
      </c>
      <c r="V3" s="280" t="s">
        <v>276</v>
      </c>
      <c r="W3" s="97"/>
      <c r="X3" s="247">
        <f>Z3*U2</f>
        <v>0</v>
      </c>
      <c r="Y3" s="248" t="s">
        <v>268</v>
      </c>
      <c r="Z3" s="249">
        <v>4.3117000000000001</v>
      </c>
    </row>
    <row r="4" spans="1:27" ht="70.5" customHeight="1" thickBot="1">
      <c r="B4" s="106" t="s">
        <v>2</v>
      </c>
      <c r="C4" s="107" t="s">
        <v>3</v>
      </c>
      <c r="D4" s="108" t="s">
        <v>4</v>
      </c>
      <c r="E4" s="108" t="s">
        <v>5</v>
      </c>
      <c r="F4" s="109" t="s">
        <v>282</v>
      </c>
      <c r="G4" s="110" t="s">
        <v>6</v>
      </c>
      <c r="H4" s="112" t="s">
        <v>7</v>
      </c>
      <c r="I4" s="184" t="s">
        <v>8</v>
      </c>
      <c r="J4" s="185" t="s">
        <v>9</v>
      </c>
      <c r="K4" s="186" t="s">
        <v>8</v>
      </c>
      <c r="L4" s="187" t="s">
        <v>9</v>
      </c>
      <c r="M4" s="111" t="s">
        <v>10</v>
      </c>
      <c r="O4" s="182" t="s">
        <v>270</v>
      </c>
      <c r="P4" s="182" t="s">
        <v>275</v>
      </c>
      <c r="Q4" s="182" t="s">
        <v>271</v>
      </c>
      <c r="R4" s="182" t="s">
        <v>272</v>
      </c>
      <c r="S4" s="182" t="s">
        <v>273</v>
      </c>
      <c r="T4" s="183" t="s">
        <v>274</v>
      </c>
      <c r="U4" s="279"/>
      <c r="V4" s="280"/>
      <c r="W4" s="97"/>
      <c r="X4" s="94"/>
    </row>
    <row r="5" spans="1:27" s="13" customFormat="1">
      <c r="A5" s="1"/>
      <c r="B5" s="6"/>
      <c r="C5" s="7"/>
      <c r="D5" s="8"/>
      <c r="E5" s="8"/>
      <c r="F5" s="9"/>
      <c r="G5" s="6"/>
      <c r="H5" s="10"/>
      <c r="I5" s="142"/>
      <c r="J5" s="143"/>
      <c r="K5" s="11"/>
      <c r="L5" s="12"/>
      <c r="M5" s="11"/>
      <c r="O5" s="221">
        <v>1</v>
      </c>
      <c r="P5" s="221">
        <v>2</v>
      </c>
      <c r="Q5" s="221">
        <v>3</v>
      </c>
      <c r="R5" s="221">
        <v>4</v>
      </c>
      <c r="S5" s="221">
        <v>5</v>
      </c>
      <c r="T5" s="222">
        <v>6</v>
      </c>
      <c r="U5" s="95"/>
    </row>
    <row r="6" spans="1:27" s="13" customFormat="1" ht="30">
      <c r="A6" s="57" t="s">
        <v>26</v>
      </c>
      <c r="B6" s="233">
        <v>166</v>
      </c>
      <c r="C6" s="69">
        <v>43084</v>
      </c>
      <c r="D6" s="202" t="s">
        <v>166</v>
      </c>
      <c r="E6" s="91" t="s">
        <v>167</v>
      </c>
      <c r="F6" s="52" t="s">
        <v>20</v>
      </c>
      <c r="G6" s="52" t="s">
        <v>15</v>
      </c>
      <c r="H6" s="113">
        <v>811799.36</v>
      </c>
      <c r="I6" s="144">
        <v>292389.45</v>
      </c>
      <c r="J6" s="172">
        <v>70</v>
      </c>
      <c r="K6" s="136">
        <v>125309.77</v>
      </c>
      <c r="L6" s="52">
        <v>30</v>
      </c>
      <c r="M6" s="53">
        <v>417699.22</v>
      </c>
      <c r="N6" s="47"/>
      <c r="O6" s="188">
        <v>3</v>
      </c>
      <c r="P6" s="189">
        <v>24</v>
      </c>
      <c r="Q6" s="189">
        <v>6</v>
      </c>
      <c r="R6" s="189">
        <v>3</v>
      </c>
      <c r="S6" s="189">
        <v>5</v>
      </c>
      <c r="T6" s="189">
        <v>6</v>
      </c>
      <c r="U6" s="96">
        <f t="shared" ref="U6:U69" si="0">SUM(O6:T6)</f>
        <v>47</v>
      </c>
      <c r="V6" s="246" t="s">
        <v>284</v>
      </c>
    </row>
    <row r="7" spans="1:27" s="62" customFormat="1" ht="30">
      <c r="A7" s="1" t="s">
        <v>36</v>
      </c>
      <c r="B7" s="241">
        <v>60</v>
      </c>
      <c r="C7" s="242">
        <v>43084</v>
      </c>
      <c r="D7" s="193" t="s">
        <v>78</v>
      </c>
      <c r="E7" s="223" t="s">
        <v>301</v>
      </c>
      <c r="F7" s="211" t="s">
        <v>20</v>
      </c>
      <c r="G7" s="211" t="s">
        <v>15</v>
      </c>
      <c r="H7" s="224">
        <v>414500</v>
      </c>
      <c r="I7" s="225">
        <v>130000</v>
      </c>
      <c r="J7" s="226">
        <v>49.12</v>
      </c>
      <c r="K7" s="227">
        <v>179999.08</v>
      </c>
      <c r="L7" s="211">
        <v>37.950000000000003</v>
      </c>
      <c r="M7" s="83">
        <f>I7+K7</f>
        <v>309999.07999999996</v>
      </c>
      <c r="N7" s="13"/>
      <c r="O7" s="243">
        <v>3</v>
      </c>
      <c r="P7" s="210">
        <v>22</v>
      </c>
      <c r="Q7" s="210">
        <v>6</v>
      </c>
      <c r="R7" s="210">
        <v>4</v>
      </c>
      <c r="S7" s="210">
        <v>5</v>
      </c>
      <c r="T7" s="210">
        <v>5</v>
      </c>
      <c r="U7" s="244">
        <f t="shared" si="0"/>
        <v>45</v>
      </c>
      <c r="V7" s="246" t="s">
        <v>284</v>
      </c>
      <c r="W7" s="102"/>
      <c r="X7" s="19"/>
    </row>
    <row r="8" spans="1:27" s="13" customFormat="1" ht="45">
      <c r="A8" s="57" t="s">
        <v>131</v>
      </c>
      <c r="B8" s="233">
        <v>148</v>
      </c>
      <c r="C8" s="69">
        <v>43031</v>
      </c>
      <c r="D8" s="76" t="s">
        <v>150</v>
      </c>
      <c r="E8" s="49" t="s">
        <v>302</v>
      </c>
      <c r="F8" s="52" t="s">
        <v>14</v>
      </c>
      <c r="G8" s="52" t="s">
        <v>15</v>
      </c>
      <c r="H8" s="113">
        <v>974713.15</v>
      </c>
      <c r="I8" s="144">
        <v>494846.84</v>
      </c>
      <c r="J8" s="170">
        <v>70</v>
      </c>
      <c r="K8" s="136">
        <v>212077.22</v>
      </c>
      <c r="L8" s="54">
        <v>30</v>
      </c>
      <c r="M8" s="53">
        <v>706924.06</v>
      </c>
      <c r="N8" s="19"/>
      <c r="O8" s="188">
        <v>4</v>
      </c>
      <c r="P8" s="189">
        <v>20</v>
      </c>
      <c r="Q8" s="189">
        <v>6</v>
      </c>
      <c r="R8" s="189">
        <v>3</v>
      </c>
      <c r="S8" s="189">
        <v>5</v>
      </c>
      <c r="T8" s="209">
        <v>7</v>
      </c>
      <c r="U8" s="96">
        <f t="shared" si="0"/>
        <v>45</v>
      </c>
      <c r="V8" s="246" t="s">
        <v>284</v>
      </c>
      <c r="W8" s="19"/>
    </row>
    <row r="9" spans="1:27" s="13" customFormat="1" ht="30">
      <c r="A9" s="57" t="s">
        <v>26</v>
      </c>
      <c r="B9" s="233">
        <v>226</v>
      </c>
      <c r="C9" s="75" t="s">
        <v>208</v>
      </c>
      <c r="D9" s="201" t="s">
        <v>227</v>
      </c>
      <c r="E9" s="252" t="s">
        <v>303</v>
      </c>
      <c r="F9" s="52" t="s">
        <v>20</v>
      </c>
      <c r="G9" s="16" t="s">
        <v>15</v>
      </c>
      <c r="H9" s="113">
        <v>185714.28</v>
      </c>
      <c r="I9" s="144">
        <v>500000</v>
      </c>
      <c r="J9" s="145" t="s">
        <v>228</v>
      </c>
      <c r="K9" s="125">
        <v>150005.10999999999</v>
      </c>
      <c r="L9" s="75" t="s">
        <v>229</v>
      </c>
      <c r="M9" s="53">
        <v>650005.11</v>
      </c>
      <c r="N9" s="19"/>
      <c r="O9" s="188">
        <v>3</v>
      </c>
      <c r="P9" s="189">
        <v>22</v>
      </c>
      <c r="Q9" s="189">
        <v>6</v>
      </c>
      <c r="R9" s="189">
        <v>2</v>
      </c>
      <c r="S9" s="189">
        <v>5</v>
      </c>
      <c r="T9" s="189">
        <v>6</v>
      </c>
      <c r="U9" s="96">
        <f t="shared" si="0"/>
        <v>44</v>
      </c>
      <c r="V9" s="246" t="s">
        <v>284</v>
      </c>
      <c r="W9" s="19"/>
    </row>
    <row r="10" spans="1:27" s="13" customFormat="1" ht="30">
      <c r="A10" s="57" t="s">
        <v>26</v>
      </c>
      <c r="B10" s="233">
        <v>245</v>
      </c>
      <c r="C10" s="230" t="s">
        <v>208</v>
      </c>
      <c r="D10" s="68" t="s">
        <v>264</v>
      </c>
      <c r="E10" s="250" t="s">
        <v>304</v>
      </c>
      <c r="F10" s="52" t="s">
        <v>20</v>
      </c>
      <c r="G10" s="16" t="s">
        <v>15</v>
      </c>
      <c r="H10" s="113">
        <v>127689</v>
      </c>
      <c r="I10" s="144">
        <v>100000</v>
      </c>
      <c r="J10" s="181" t="s">
        <v>265</v>
      </c>
      <c r="K10" s="125">
        <v>509747.35</v>
      </c>
      <c r="L10" s="75" t="s">
        <v>266</v>
      </c>
      <c r="M10" s="53">
        <v>609747.35</v>
      </c>
      <c r="N10" s="19"/>
      <c r="O10" s="188">
        <v>3</v>
      </c>
      <c r="P10" s="189">
        <v>16</v>
      </c>
      <c r="Q10" s="189">
        <v>6</v>
      </c>
      <c r="R10" s="189">
        <v>10</v>
      </c>
      <c r="S10" s="189">
        <v>5</v>
      </c>
      <c r="T10" s="189">
        <v>4</v>
      </c>
      <c r="U10" s="96">
        <f t="shared" si="0"/>
        <v>44</v>
      </c>
      <c r="V10" s="246" t="s">
        <v>284</v>
      </c>
      <c r="W10" s="101"/>
    </row>
    <row r="11" spans="1:27" s="13" customFormat="1" ht="30">
      <c r="A11" s="1" t="s">
        <v>26</v>
      </c>
      <c r="B11" s="234">
        <v>62</v>
      </c>
      <c r="C11" s="39">
        <v>43084</v>
      </c>
      <c r="D11" s="192" t="s">
        <v>80</v>
      </c>
      <c r="E11" s="251" t="s">
        <v>305</v>
      </c>
      <c r="F11" s="22" t="s">
        <v>14</v>
      </c>
      <c r="G11" s="22" t="s">
        <v>15</v>
      </c>
      <c r="H11" s="117">
        <v>1536344.08</v>
      </c>
      <c r="I11" s="148">
        <v>40000</v>
      </c>
      <c r="J11" s="150">
        <v>28.96</v>
      </c>
      <c r="K11" s="127">
        <v>98105.75</v>
      </c>
      <c r="L11" s="44">
        <v>71.040000000000006</v>
      </c>
      <c r="M11" s="23">
        <f>I11+K11</f>
        <v>138105.75</v>
      </c>
      <c r="N11" s="19"/>
      <c r="O11" s="188">
        <v>3</v>
      </c>
      <c r="P11" s="189">
        <v>15</v>
      </c>
      <c r="Q11" s="189">
        <v>6</v>
      </c>
      <c r="R11" s="189">
        <v>10</v>
      </c>
      <c r="S11" s="189">
        <v>5</v>
      </c>
      <c r="T11" s="189">
        <v>4</v>
      </c>
      <c r="U11" s="96">
        <f t="shared" si="0"/>
        <v>43</v>
      </c>
      <c r="V11" s="246" t="s">
        <v>284</v>
      </c>
      <c r="W11" s="101"/>
    </row>
    <row r="12" spans="1:27" s="13" customFormat="1" ht="30">
      <c r="A12" s="57" t="s">
        <v>26</v>
      </c>
      <c r="B12" s="233">
        <v>167</v>
      </c>
      <c r="C12" s="69">
        <v>43084</v>
      </c>
      <c r="D12" s="202" t="s">
        <v>168</v>
      </c>
      <c r="E12" s="250" t="s">
        <v>306</v>
      </c>
      <c r="F12" s="52" t="s">
        <v>20</v>
      </c>
      <c r="G12" s="52" t="s">
        <v>15</v>
      </c>
      <c r="H12" s="113">
        <v>176240.51</v>
      </c>
      <c r="I12" s="144">
        <v>278720.93</v>
      </c>
      <c r="J12" s="172">
        <v>70</v>
      </c>
      <c r="K12" s="136">
        <v>119451.83</v>
      </c>
      <c r="L12" s="52">
        <v>30</v>
      </c>
      <c r="M12" s="53">
        <v>398172.76</v>
      </c>
      <c r="N12" s="19"/>
      <c r="O12" s="188">
        <v>3</v>
      </c>
      <c r="P12" s="189">
        <v>20</v>
      </c>
      <c r="Q12" s="189">
        <v>6</v>
      </c>
      <c r="R12" s="189">
        <v>3</v>
      </c>
      <c r="S12" s="189">
        <v>5</v>
      </c>
      <c r="T12" s="189">
        <v>6</v>
      </c>
      <c r="U12" s="96">
        <f t="shared" si="0"/>
        <v>43</v>
      </c>
      <c r="V12" s="246" t="s">
        <v>284</v>
      </c>
      <c r="W12" s="101"/>
    </row>
    <row r="13" spans="1:27" s="13" customFormat="1" ht="30">
      <c r="A13" s="57" t="s">
        <v>26</v>
      </c>
      <c r="B13" s="233">
        <v>170</v>
      </c>
      <c r="C13" s="69">
        <v>43084</v>
      </c>
      <c r="D13" s="212" t="s">
        <v>171</v>
      </c>
      <c r="E13" s="250" t="s">
        <v>307</v>
      </c>
      <c r="F13" s="52" t="s">
        <v>20</v>
      </c>
      <c r="G13" s="52" t="s">
        <v>15</v>
      </c>
      <c r="H13" s="113">
        <v>883600</v>
      </c>
      <c r="I13" s="144">
        <v>399500.07</v>
      </c>
      <c r="J13" s="172">
        <v>70</v>
      </c>
      <c r="K13" s="136">
        <v>171214.31</v>
      </c>
      <c r="L13" s="52">
        <v>30</v>
      </c>
      <c r="M13" s="53">
        <v>570714.38</v>
      </c>
      <c r="N13" s="19"/>
      <c r="O13" s="188">
        <v>3</v>
      </c>
      <c r="P13" s="189">
        <v>20</v>
      </c>
      <c r="Q13" s="189">
        <v>6</v>
      </c>
      <c r="R13" s="189">
        <v>3</v>
      </c>
      <c r="S13" s="189">
        <v>5</v>
      </c>
      <c r="T13" s="189">
        <v>6</v>
      </c>
      <c r="U13" s="96">
        <f t="shared" si="0"/>
        <v>43</v>
      </c>
      <c r="V13" s="246" t="s">
        <v>284</v>
      </c>
      <c r="W13" s="19"/>
    </row>
    <row r="14" spans="1:27" s="13" customFormat="1" ht="30">
      <c r="A14" s="57" t="s">
        <v>26</v>
      </c>
      <c r="B14" s="233">
        <v>188</v>
      </c>
      <c r="C14" s="71">
        <v>43084</v>
      </c>
      <c r="D14" s="239" t="s">
        <v>166</v>
      </c>
      <c r="E14" s="49" t="s">
        <v>308</v>
      </c>
      <c r="F14" s="52" t="s">
        <v>20</v>
      </c>
      <c r="G14" s="52" t="s">
        <v>15</v>
      </c>
      <c r="H14" s="113">
        <v>242000</v>
      </c>
      <c r="I14" s="144">
        <v>487540.21</v>
      </c>
      <c r="J14" s="178">
        <f>I14/M14</f>
        <v>0.69999999425688397</v>
      </c>
      <c r="K14" s="125">
        <v>208945.81</v>
      </c>
      <c r="L14" s="72">
        <f>K14/M14</f>
        <v>0.30000000574311597</v>
      </c>
      <c r="M14" s="17">
        <v>696486.02</v>
      </c>
      <c r="N14" s="19"/>
      <c r="O14" s="188">
        <v>3</v>
      </c>
      <c r="P14" s="189">
        <v>20</v>
      </c>
      <c r="Q14" s="189">
        <v>6</v>
      </c>
      <c r="R14" s="189">
        <v>3</v>
      </c>
      <c r="S14" s="189">
        <v>5</v>
      </c>
      <c r="T14" s="189">
        <v>6</v>
      </c>
      <c r="U14" s="96">
        <f t="shared" si="0"/>
        <v>43</v>
      </c>
      <c r="V14" s="246" t="s">
        <v>284</v>
      </c>
      <c r="W14" s="101"/>
    </row>
    <row r="15" spans="1:27" s="13" customFormat="1" ht="30">
      <c r="A15" s="57" t="s">
        <v>18</v>
      </c>
      <c r="B15" s="233">
        <v>217</v>
      </c>
      <c r="C15" s="75" t="s">
        <v>208</v>
      </c>
      <c r="D15" s="76" t="s">
        <v>536</v>
      </c>
      <c r="E15" s="250" t="s">
        <v>309</v>
      </c>
      <c r="F15" s="70" t="s">
        <v>20</v>
      </c>
      <c r="G15" s="16" t="s">
        <v>15</v>
      </c>
      <c r="H15" s="113">
        <v>99428.57</v>
      </c>
      <c r="I15" s="144">
        <v>160000</v>
      </c>
      <c r="J15" s="145">
        <v>83.54</v>
      </c>
      <c r="K15" s="125">
        <v>31511.759999999998</v>
      </c>
      <c r="L15" s="75" t="s">
        <v>209</v>
      </c>
      <c r="M15" s="53">
        <v>191511.76</v>
      </c>
      <c r="N15" s="26"/>
      <c r="O15" s="188">
        <v>3</v>
      </c>
      <c r="P15" s="189">
        <v>22</v>
      </c>
      <c r="Q15" s="189">
        <v>6</v>
      </c>
      <c r="R15" s="189">
        <v>2</v>
      </c>
      <c r="S15" s="189">
        <v>5</v>
      </c>
      <c r="T15" s="209">
        <v>5</v>
      </c>
      <c r="U15" s="96">
        <f t="shared" si="0"/>
        <v>43</v>
      </c>
      <c r="V15" s="246" t="s">
        <v>284</v>
      </c>
      <c r="W15" s="19"/>
    </row>
    <row r="16" spans="1:27" s="13" customFormat="1" ht="30">
      <c r="A16" s="1" t="s">
        <v>16</v>
      </c>
      <c r="B16" s="234">
        <v>34</v>
      </c>
      <c r="C16" s="27">
        <v>43080</v>
      </c>
      <c r="D16" s="192" t="s">
        <v>59</v>
      </c>
      <c r="E16" s="88" t="s">
        <v>310</v>
      </c>
      <c r="F16" s="28" t="s">
        <v>20</v>
      </c>
      <c r="G16" s="28" t="s">
        <v>15</v>
      </c>
      <c r="H16" s="120">
        <v>551131.69999999995</v>
      </c>
      <c r="I16" s="161">
        <v>200000</v>
      </c>
      <c r="J16" s="158">
        <v>86.94</v>
      </c>
      <c r="K16" s="127">
        <v>90090.880000000005</v>
      </c>
      <c r="L16" s="44">
        <v>31.06</v>
      </c>
      <c r="M16" s="25">
        <f>I16+K16</f>
        <v>290090.88</v>
      </c>
      <c r="N16" s="19"/>
      <c r="O16" s="188">
        <v>3</v>
      </c>
      <c r="P16" s="189">
        <v>19</v>
      </c>
      <c r="Q16" s="189">
        <v>6</v>
      </c>
      <c r="R16" s="189">
        <v>3</v>
      </c>
      <c r="S16" s="189">
        <v>5</v>
      </c>
      <c r="T16" s="189">
        <v>6</v>
      </c>
      <c r="U16" s="96">
        <f t="shared" si="0"/>
        <v>42</v>
      </c>
      <c r="V16" s="246" t="s">
        <v>284</v>
      </c>
      <c r="W16" s="101"/>
    </row>
    <row r="17" spans="1:30" s="13" customFormat="1" ht="30">
      <c r="A17" s="57" t="s">
        <v>16</v>
      </c>
      <c r="B17" s="233">
        <v>122</v>
      </c>
      <c r="C17" s="63">
        <v>43084</v>
      </c>
      <c r="D17" s="68" t="s">
        <v>530</v>
      </c>
      <c r="E17" s="252" t="s">
        <v>311</v>
      </c>
      <c r="F17" s="64" t="s">
        <v>128</v>
      </c>
      <c r="G17" s="52" t="s">
        <v>15</v>
      </c>
      <c r="H17" s="124">
        <v>323608.2</v>
      </c>
      <c r="I17" s="174">
        <v>114770</v>
      </c>
      <c r="J17" s="175">
        <v>80</v>
      </c>
      <c r="K17" s="138">
        <v>28692.7</v>
      </c>
      <c r="L17" s="65">
        <v>20</v>
      </c>
      <c r="M17" s="67">
        <v>143463.51</v>
      </c>
      <c r="N17" s="19"/>
      <c r="O17" s="188">
        <v>3</v>
      </c>
      <c r="P17" s="189">
        <v>20</v>
      </c>
      <c r="Q17" s="189">
        <v>6</v>
      </c>
      <c r="R17" s="189">
        <v>2</v>
      </c>
      <c r="S17" s="189">
        <v>5</v>
      </c>
      <c r="T17" s="189">
        <v>6</v>
      </c>
      <c r="U17" s="96">
        <f t="shared" si="0"/>
        <v>42</v>
      </c>
      <c r="V17" s="246" t="s">
        <v>284</v>
      </c>
      <c r="W17" s="102"/>
    </row>
    <row r="18" spans="1:30" s="13" customFormat="1" ht="30">
      <c r="A18" s="57" t="s">
        <v>26</v>
      </c>
      <c r="B18" s="233">
        <v>152</v>
      </c>
      <c r="C18" s="69">
        <v>43031</v>
      </c>
      <c r="D18" s="76" t="s">
        <v>154</v>
      </c>
      <c r="E18" s="250" t="s">
        <v>312</v>
      </c>
      <c r="F18" s="52" t="s">
        <v>14</v>
      </c>
      <c r="G18" s="52" t="s">
        <v>15</v>
      </c>
      <c r="H18" s="113">
        <v>1506684.74</v>
      </c>
      <c r="I18" s="144">
        <v>475644.97</v>
      </c>
      <c r="J18" s="170">
        <v>70</v>
      </c>
      <c r="K18" s="136">
        <v>203847.84</v>
      </c>
      <c r="L18" s="54">
        <v>30</v>
      </c>
      <c r="M18" s="53">
        <v>679492.81</v>
      </c>
      <c r="N18" s="19"/>
      <c r="O18" s="188">
        <v>4</v>
      </c>
      <c r="P18" s="189">
        <v>18</v>
      </c>
      <c r="Q18" s="189">
        <v>6</v>
      </c>
      <c r="R18" s="189">
        <v>3</v>
      </c>
      <c r="S18" s="189">
        <v>5</v>
      </c>
      <c r="T18" s="189">
        <v>6</v>
      </c>
      <c r="U18" s="96">
        <f t="shared" si="0"/>
        <v>42</v>
      </c>
      <c r="V18" s="246" t="s">
        <v>284</v>
      </c>
      <c r="W18" s="102"/>
    </row>
    <row r="19" spans="1:30" s="13" customFormat="1" ht="30">
      <c r="A19" s="57" t="s">
        <v>26</v>
      </c>
      <c r="B19" s="233">
        <v>162</v>
      </c>
      <c r="C19" s="69">
        <v>43084</v>
      </c>
      <c r="D19" s="202" t="s">
        <v>162</v>
      </c>
      <c r="E19" s="250" t="s">
        <v>314</v>
      </c>
      <c r="F19" s="52" t="s">
        <v>20</v>
      </c>
      <c r="G19" s="52" t="s">
        <v>15</v>
      </c>
      <c r="H19" s="113">
        <v>621616.68999999994</v>
      </c>
      <c r="I19" s="144">
        <v>168685.8</v>
      </c>
      <c r="J19" s="172">
        <v>70</v>
      </c>
      <c r="K19" s="136">
        <v>72293.919999999998</v>
      </c>
      <c r="L19" s="52">
        <v>30</v>
      </c>
      <c r="M19" s="53">
        <v>240979.72</v>
      </c>
      <c r="N19" s="19"/>
      <c r="O19" s="188">
        <v>3</v>
      </c>
      <c r="P19" s="189">
        <v>20</v>
      </c>
      <c r="Q19" s="189">
        <v>6</v>
      </c>
      <c r="R19" s="189">
        <v>3</v>
      </c>
      <c r="S19" s="189">
        <v>5</v>
      </c>
      <c r="T19" s="189">
        <v>5</v>
      </c>
      <c r="U19" s="96">
        <f t="shared" si="0"/>
        <v>42</v>
      </c>
      <c r="V19" s="246" t="s">
        <v>284</v>
      </c>
      <c r="W19" s="19"/>
    </row>
    <row r="20" spans="1:30" s="13" customFormat="1" ht="30">
      <c r="A20" s="57" t="s">
        <v>26</v>
      </c>
      <c r="B20" s="233">
        <v>164</v>
      </c>
      <c r="C20" s="69">
        <v>43084</v>
      </c>
      <c r="D20" s="202" t="s">
        <v>164</v>
      </c>
      <c r="E20" s="250" t="s">
        <v>313</v>
      </c>
      <c r="F20" s="52" t="s">
        <v>20</v>
      </c>
      <c r="G20" s="52" t="s">
        <v>15</v>
      </c>
      <c r="H20" s="113">
        <v>157140.54</v>
      </c>
      <c r="I20" s="144">
        <v>193136.91</v>
      </c>
      <c r="J20" s="172">
        <v>70</v>
      </c>
      <c r="K20" s="136">
        <v>82772.960000000006</v>
      </c>
      <c r="L20" s="52">
        <v>30</v>
      </c>
      <c r="M20" s="53">
        <v>275909.87</v>
      </c>
      <c r="N20" s="19"/>
      <c r="O20" s="188">
        <v>2</v>
      </c>
      <c r="P20" s="189">
        <v>20</v>
      </c>
      <c r="Q20" s="189">
        <v>6</v>
      </c>
      <c r="R20" s="189">
        <v>3</v>
      </c>
      <c r="S20" s="189">
        <v>5</v>
      </c>
      <c r="T20" s="189">
        <v>6</v>
      </c>
      <c r="U20" s="96">
        <f t="shared" si="0"/>
        <v>42</v>
      </c>
      <c r="V20" s="246" t="s">
        <v>284</v>
      </c>
      <c r="W20" s="19"/>
    </row>
    <row r="21" spans="1:30" s="13" customFormat="1" ht="30">
      <c r="A21" s="57" t="s">
        <v>119</v>
      </c>
      <c r="B21" s="233">
        <v>168</v>
      </c>
      <c r="C21" s="69">
        <v>43084</v>
      </c>
      <c r="D21" s="202" t="s">
        <v>169</v>
      </c>
      <c r="E21" s="250" t="s">
        <v>315</v>
      </c>
      <c r="F21" s="52" t="s">
        <v>20</v>
      </c>
      <c r="G21" s="52" t="s">
        <v>15</v>
      </c>
      <c r="H21" s="113">
        <v>303453.08</v>
      </c>
      <c r="I21" s="144">
        <v>283132.03000000003</v>
      </c>
      <c r="J21" s="172">
        <v>70</v>
      </c>
      <c r="K21" s="136">
        <v>121342.3</v>
      </c>
      <c r="L21" s="52">
        <v>30</v>
      </c>
      <c r="M21" s="53">
        <v>404474.33</v>
      </c>
      <c r="N21" s="19"/>
      <c r="O21" s="188">
        <v>3</v>
      </c>
      <c r="P21" s="189">
        <v>20</v>
      </c>
      <c r="Q21" s="189">
        <v>6</v>
      </c>
      <c r="R21" s="189">
        <v>3</v>
      </c>
      <c r="S21" s="189">
        <v>5</v>
      </c>
      <c r="T21" s="189">
        <v>5</v>
      </c>
      <c r="U21" s="96">
        <f t="shared" si="0"/>
        <v>42</v>
      </c>
      <c r="V21" s="246" t="s">
        <v>284</v>
      </c>
      <c r="W21" s="101"/>
      <c r="X21" s="26"/>
      <c r="Y21" s="26"/>
    </row>
    <row r="22" spans="1:30" s="13" customFormat="1" ht="30">
      <c r="A22" s="57" t="s">
        <v>26</v>
      </c>
      <c r="B22" s="233">
        <v>193</v>
      </c>
      <c r="C22" s="71">
        <v>43084</v>
      </c>
      <c r="D22" s="205" t="s">
        <v>191</v>
      </c>
      <c r="E22" s="93" t="s">
        <v>316</v>
      </c>
      <c r="F22" s="16" t="s">
        <v>20</v>
      </c>
      <c r="G22" s="52" t="s">
        <v>15</v>
      </c>
      <c r="H22" s="114">
        <v>157142.85999999999</v>
      </c>
      <c r="I22" s="146">
        <v>493350.78</v>
      </c>
      <c r="J22" s="178">
        <f>I22/M22</f>
        <v>0.79999999351374307</v>
      </c>
      <c r="K22" s="140">
        <v>123337.7</v>
      </c>
      <c r="L22" s="72">
        <f>K22/M22</f>
        <v>0.20000000648625704</v>
      </c>
      <c r="M22" s="17">
        <f>I22+K22</f>
        <v>616688.48</v>
      </c>
      <c r="N22" s="19"/>
      <c r="O22" s="188">
        <v>3</v>
      </c>
      <c r="P22" s="189">
        <v>20</v>
      </c>
      <c r="Q22" s="189">
        <v>6</v>
      </c>
      <c r="R22" s="189">
        <v>2</v>
      </c>
      <c r="S22" s="189">
        <v>5</v>
      </c>
      <c r="T22" s="189">
        <v>6</v>
      </c>
      <c r="U22" s="96">
        <f t="shared" si="0"/>
        <v>42</v>
      </c>
      <c r="V22" s="246" t="s">
        <v>284</v>
      </c>
      <c r="W22" s="102"/>
    </row>
    <row r="23" spans="1:30" s="13" customFormat="1" ht="30">
      <c r="A23" s="1" t="s">
        <v>26</v>
      </c>
      <c r="B23" s="234">
        <v>13</v>
      </c>
      <c r="C23" s="27">
        <v>43068</v>
      </c>
      <c r="D23" s="190" t="s">
        <v>33</v>
      </c>
      <c r="E23" s="35" t="s">
        <v>317</v>
      </c>
      <c r="F23" s="16" t="s">
        <v>20</v>
      </c>
      <c r="G23" s="16" t="s">
        <v>15</v>
      </c>
      <c r="H23" s="114">
        <v>122048.52</v>
      </c>
      <c r="I23" s="146">
        <v>205153.68</v>
      </c>
      <c r="J23" s="147">
        <v>70</v>
      </c>
      <c r="K23" s="126">
        <v>87923</v>
      </c>
      <c r="L23" s="18">
        <v>30</v>
      </c>
      <c r="M23" s="25">
        <f>I23+K23</f>
        <v>293076.68</v>
      </c>
      <c r="N23" s="19"/>
      <c r="O23" s="188">
        <v>3</v>
      </c>
      <c r="P23" s="189">
        <v>19</v>
      </c>
      <c r="Q23" s="189">
        <v>6</v>
      </c>
      <c r="R23" s="189">
        <v>3</v>
      </c>
      <c r="S23" s="189">
        <v>5</v>
      </c>
      <c r="T23" s="189">
        <v>5</v>
      </c>
      <c r="U23" s="96">
        <f t="shared" si="0"/>
        <v>41</v>
      </c>
      <c r="V23" s="246" t="s">
        <v>284</v>
      </c>
      <c r="W23" s="101"/>
    </row>
    <row r="24" spans="1:30" s="13" customFormat="1" ht="30">
      <c r="A24" s="1" t="s">
        <v>16</v>
      </c>
      <c r="B24" s="234">
        <v>14</v>
      </c>
      <c r="C24" s="27">
        <v>43068</v>
      </c>
      <c r="D24" s="190" t="s">
        <v>34</v>
      </c>
      <c r="E24" s="35" t="s">
        <v>318</v>
      </c>
      <c r="F24" s="16" t="s">
        <v>20</v>
      </c>
      <c r="G24" s="22" t="s">
        <v>15</v>
      </c>
      <c r="H24" s="114">
        <v>286928.49</v>
      </c>
      <c r="I24" s="146">
        <v>297000</v>
      </c>
      <c r="J24" s="154">
        <v>49.5</v>
      </c>
      <c r="K24" s="126">
        <v>303000</v>
      </c>
      <c r="L24" s="31">
        <v>50.5</v>
      </c>
      <c r="M24" s="25">
        <f>I24+K24</f>
        <v>600000</v>
      </c>
      <c r="N24" s="19"/>
      <c r="O24" s="188">
        <v>3</v>
      </c>
      <c r="P24" s="189">
        <v>16</v>
      </c>
      <c r="Q24" s="189">
        <v>6</v>
      </c>
      <c r="R24" s="189">
        <v>6</v>
      </c>
      <c r="S24" s="189">
        <v>5</v>
      </c>
      <c r="T24" s="189">
        <v>5</v>
      </c>
      <c r="U24" s="96">
        <f t="shared" si="0"/>
        <v>41</v>
      </c>
      <c r="V24" s="246" t="s">
        <v>284</v>
      </c>
      <c r="W24" s="19"/>
    </row>
    <row r="25" spans="1:30" s="13" customFormat="1" ht="30">
      <c r="A25" s="57" t="s">
        <v>16</v>
      </c>
      <c r="B25" s="233">
        <v>120</v>
      </c>
      <c r="C25" s="63">
        <v>43084</v>
      </c>
      <c r="D25" s="68" t="s">
        <v>286</v>
      </c>
      <c r="E25" s="252" t="s">
        <v>319</v>
      </c>
      <c r="F25" s="64" t="s">
        <v>128</v>
      </c>
      <c r="G25" s="52" t="s">
        <v>15</v>
      </c>
      <c r="H25" s="124">
        <v>779249.2</v>
      </c>
      <c r="I25" s="174">
        <v>378195.85</v>
      </c>
      <c r="J25" s="175">
        <v>80</v>
      </c>
      <c r="K25" s="138">
        <v>94548.96</v>
      </c>
      <c r="L25" s="65">
        <v>20</v>
      </c>
      <c r="M25" s="67">
        <v>472744.81</v>
      </c>
      <c r="N25" s="19"/>
      <c r="O25" s="188">
        <v>3</v>
      </c>
      <c r="P25" s="189">
        <v>22</v>
      </c>
      <c r="Q25" s="189">
        <v>3</v>
      </c>
      <c r="R25" s="189">
        <v>2</v>
      </c>
      <c r="S25" s="189">
        <v>5</v>
      </c>
      <c r="T25" s="189">
        <v>6</v>
      </c>
      <c r="U25" s="96">
        <f t="shared" si="0"/>
        <v>41</v>
      </c>
      <c r="V25" s="246" t="s">
        <v>284</v>
      </c>
      <c r="W25" s="19"/>
    </row>
    <row r="26" spans="1:30" s="13" customFormat="1" ht="30">
      <c r="A26" s="57" t="s">
        <v>26</v>
      </c>
      <c r="B26" s="233">
        <v>131</v>
      </c>
      <c r="C26" s="63">
        <v>43084</v>
      </c>
      <c r="D26" s="68" t="s">
        <v>136</v>
      </c>
      <c r="E26" s="92" t="s">
        <v>320</v>
      </c>
      <c r="F26" s="64" t="s">
        <v>128</v>
      </c>
      <c r="G26" s="52" t="s">
        <v>15</v>
      </c>
      <c r="H26" s="124">
        <v>278938.51</v>
      </c>
      <c r="I26" s="174">
        <v>187901.44</v>
      </c>
      <c r="J26" s="175">
        <v>70</v>
      </c>
      <c r="K26" s="138">
        <v>80529.2</v>
      </c>
      <c r="L26" s="65">
        <v>30</v>
      </c>
      <c r="M26" s="67">
        <v>268430.64</v>
      </c>
      <c r="N26" s="19"/>
      <c r="O26" s="188">
        <v>3</v>
      </c>
      <c r="P26" s="189">
        <v>18</v>
      </c>
      <c r="Q26" s="189">
        <v>6</v>
      </c>
      <c r="R26" s="189">
        <v>3</v>
      </c>
      <c r="S26" s="189">
        <v>5</v>
      </c>
      <c r="T26" s="189">
        <v>6</v>
      </c>
      <c r="U26" s="96">
        <f t="shared" si="0"/>
        <v>41</v>
      </c>
      <c r="V26" s="246" t="s">
        <v>284</v>
      </c>
      <c r="W26" s="102"/>
    </row>
    <row r="27" spans="1:30" s="13" customFormat="1" ht="30">
      <c r="A27" s="57" t="s">
        <v>26</v>
      </c>
      <c r="B27" s="233">
        <v>140</v>
      </c>
      <c r="C27" s="63">
        <v>43084</v>
      </c>
      <c r="D27" s="68" t="s">
        <v>144</v>
      </c>
      <c r="E27" s="252" t="s">
        <v>321</v>
      </c>
      <c r="F27" s="64" t="s">
        <v>128</v>
      </c>
      <c r="G27" s="52" t="s">
        <v>15</v>
      </c>
      <c r="H27" s="124">
        <v>1256634.02</v>
      </c>
      <c r="I27" s="174">
        <v>570504.59</v>
      </c>
      <c r="J27" s="177">
        <v>70</v>
      </c>
      <c r="K27" s="138">
        <v>244501.96</v>
      </c>
      <c r="L27" s="65">
        <v>30</v>
      </c>
      <c r="M27" s="67">
        <v>815006.55</v>
      </c>
      <c r="N27" s="19"/>
      <c r="O27" s="188">
        <v>3</v>
      </c>
      <c r="P27" s="189">
        <v>18</v>
      </c>
      <c r="Q27" s="189">
        <v>6</v>
      </c>
      <c r="R27" s="189">
        <v>3</v>
      </c>
      <c r="S27" s="189">
        <v>5</v>
      </c>
      <c r="T27" s="189">
        <v>6</v>
      </c>
      <c r="U27" s="96">
        <f t="shared" si="0"/>
        <v>41</v>
      </c>
      <c r="V27" s="246" t="s">
        <v>284</v>
      </c>
      <c r="W27" s="102"/>
    </row>
    <row r="28" spans="1:30" s="13" customFormat="1" ht="30">
      <c r="A28" s="1" t="s">
        <v>26</v>
      </c>
      <c r="B28" s="234">
        <v>47</v>
      </c>
      <c r="C28" s="39">
        <v>43083</v>
      </c>
      <c r="D28" s="192" t="s">
        <v>69</v>
      </c>
      <c r="E28" s="251" t="s">
        <v>322</v>
      </c>
      <c r="F28" s="22" t="s">
        <v>20</v>
      </c>
      <c r="G28" s="22" t="s">
        <v>15</v>
      </c>
      <c r="H28" s="117">
        <v>190214.29</v>
      </c>
      <c r="I28" s="148">
        <v>264207.01</v>
      </c>
      <c r="J28" s="160">
        <v>70</v>
      </c>
      <c r="K28" s="127">
        <v>113231.58</v>
      </c>
      <c r="L28" s="37">
        <v>30</v>
      </c>
      <c r="M28" s="40">
        <f>I28+K28</f>
        <v>377438.59</v>
      </c>
      <c r="N28" s="19"/>
      <c r="O28" s="188">
        <v>3</v>
      </c>
      <c r="P28" s="189">
        <v>18</v>
      </c>
      <c r="Q28" s="189">
        <v>6</v>
      </c>
      <c r="R28" s="189">
        <v>3</v>
      </c>
      <c r="S28" s="189">
        <v>5</v>
      </c>
      <c r="T28" s="189">
        <v>5</v>
      </c>
      <c r="U28" s="96">
        <f t="shared" si="0"/>
        <v>40</v>
      </c>
      <c r="V28" s="246" t="s">
        <v>284</v>
      </c>
      <c r="W28" s="19"/>
    </row>
    <row r="29" spans="1:30" s="13" customFormat="1" ht="30">
      <c r="A29" s="57" t="s">
        <v>18</v>
      </c>
      <c r="B29" s="232">
        <v>77</v>
      </c>
      <c r="C29" s="75" t="s">
        <v>208</v>
      </c>
      <c r="D29" s="68" t="s">
        <v>259</v>
      </c>
      <c r="E29" s="250" t="s">
        <v>323</v>
      </c>
      <c r="F29" s="52" t="s">
        <v>20</v>
      </c>
      <c r="G29" s="16" t="s">
        <v>15</v>
      </c>
      <c r="H29" s="113">
        <v>75606.179999999993</v>
      </c>
      <c r="I29" s="144">
        <v>1100000</v>
      </c>
      <c r="J29" s="145" t="s">
        <v>260</v>
      </c>
      <c r="K29" s="125">
        <v>225439.18</v>
      </c>
      <c r="L29" s="75" t="s">
        <v>261</v>
      </c>
      <c r="M29" s="53">
        <v>1325439.18</v>
      </c>
      <c r="N29" s="26"/>
      <c r="O29" s="188">
        <v>3</v>
      </c>
      <c r="P29" s="189">
        <v>20</v>
      </c>
      <c r="Q29" s="189">
        <v>6</v>
      </c>
      <c r="R29" s="189">
        <v>2</v>
      </c>
      <c r="S29" s="189">
        <v>5</v>
      </c>
      <c r="T29" s="189">
        <v>4</v>
      </c>
      <c r="U29" s="96">
        <f t="shared" si="0"/>
        <v>40</v>
      </c>
      <c r="V29" s="246" t="s">
        <v>284</v>
      </c>
      <c r="W29" s="102"/>
    </row>
    <row r="30" spans="1:30" s="13" customFormat="1" ht="30">
      <c r="A30" s="1" t="s">
        <v>26</v>
      </c>
      <c r="B30" s="234">
        <v>92</v>
      </c>
      <c r="C30" s="48">
        <v>43081</v>
      </c>
      <c r="D30" s="194" t="s">
        <v>515</v>
      </c>
      <c r="E30" s="250" t="s">
        <v>324</v>
      </c>
      <c r="F30" s="52" t="s">
        <v>20</v>
      </c>
      <c r="G30" s="52" t="s">
        <v>15</v>
      </c>
      <c r="H30" s="113">
        <v>491922.28</v>
      </c>
      <c r="I30" s="144">
        <v>128214.68</v>
      </c>
      <c r="J30" s="172">
        <v>70</v>
      </c>
      <c r="K30" s="125">
        <v>54949.16</v>
      </c>
      <c r="L30" s="52">
        <v>30</v>
      </c>
      <c r="M30" s="23">
        <f>I30+K30</f>
        <v>183163.84</v>
      </c>
      <c r="N30" s="19"/>
      <c r="O30" s="188">
        <v>3</v>
      </c>
      <c r="P30" s="189">
        <v>17</v>
      </c>
      <c r="Q30" s="189">
        <v>6</v>
      </c>
      <c r="R30" s="189">
        <v>3</v>
      </c>
      <c r="S30" s="189">
        <v>5</v>
      </c>
      <c r="T30" s="189">
        <v>6</v>
      </c>
      <c r="U30" s="96">
        <f t="shared" si="0"/>
        <v>40</v>
      </c>
      <c r="V30" s="246" t="s">
        <v>284</v>
      </c>
      <c r="W30" s="102"/>
    </row>
    <row r="31" spans="1:30" s="13" customFormat="1" ht="30">
      <c r="A31" s="1" t="s">
        <v>26</v>
      </c>
      <c r="B31" s="234">
        <v>95</v>
      </c>
      <c r="C31" s="48">
        <v>43081</v>
      </c>
      <c r="D31" s="194" t="s">
        <v>263</v>
      </c>
      <c r="E31" s="250" t="s">
        <v>292</v>
      </c>
      <c r="F31" s="52" t="s">
        <v>14</v>
      </c>
      <c r="G31" s="52" t="s">
        <v>15</v>
      </c>
      <c r="H31" s="113">
        <v>2070814.99</v>
      </c>
      <c r="I31" s="144">
        <v>18655.919999999998</v>
      </c>
      <c r="J31" s="170">
        <v>70</v>
      </c>
      <c r="K31" s="136">
        <v>7965.4</v>
      </c>
      <c r="L31" s="54">
        <v>30</v>
      </c>
      <c r="M31" s="23">
        <f>I31+K31</f>
        <v>26621.32</v>
      </c>
      <c r="N31" s="19"/>
      <c r="O31" s="188">
        <v>4</v>
      </c>
      <c r="P31" s="189">
        <v>17</v>
      </c>
      <c r="Q31" s="189">
        <v>6</v>
      </c>
      <c r="R31" s="189">
        <v>3</v>
      </c>
      <c r="S31" s="189">
        <v>5</v>
      </c>
      <c r="T31" s="189">
        <v>5</v>
      </c>
      <c r="U31" s="96">
        <f t="shared" si="0"/>
        <v>40</v>
      </c>
      <c r="V31" s="246" t="s">
        <v>284</v>
      </c>
      <c r="W31" s="102"/>
    </row>
    <row r="32" spans="1:30" s="13" customFormat="1" ht="30">
      <c r="A32" s="1" t="s">
        <v>18</v>
      </c>
      <c r="B32" s="232">
        <v>104</v>
      </c>
      <c r="C32" s="48">
        <v>43082</v>
      </c>
      <c r="D32" s="68" t="s">
        <v>114</v>
      </c>
      <c r="E32" s="250" t="s">
        <v>325</v>
      </c>
      <c r="F32" s="52" t="s">
        <v>20</v>
      </c>
      <c r="G32" s="52" t="s">
        <v>15</v>
      </c>
      <c r="H32" s="113">
        <v>514904.95</v>
      </c>
      <c r="I32" s="144">
        <v>355732.62</v>
      </c>
      <c r="J32" s="170">
        <v>70</v>
      </c>
      <c r="K32" s="136">
        <v>152456.82999999999</v>
      </c>
      <c r="L32" s="54">
        <v>30</v>
      </c>
      <c r="M32" s="23">
        <f>I32+K32</f>
        <v>508189.44999999995</v>
      </c>
      <c r="N32" s="26"/>
      <c r="O32" s="188">
        <v>3</v>
      </c>
      <c r="P32" s="189">
        <v>17</v>
      </c>
      <c r="Q32" s="189">
        <v>6</v>
      </c>
      <c r="R32" s="189">
        <v>3</v>
      </c>
      <c r="S32" s="189">
        <v>5</v>
      </c>
      <c r="T32" s="189">
        <v>6</v>
      </c>
      <c r="U32" s="96">
        <f t="shared" si="0"/>
        <v>40</v>
      </c>
      <c r="V32" s="246" t="s">
        <v>284</v>
      </c>
      <c r="W32" s="102"/>
      <c r="X32" s="1"/>
      <c r="Y32" s="1"/>
      <c r="Z32" s="1"/>
      <c r="AA32" s="1"/>
      <c r="AB32" s="1"/>
      <c r="AC32" s="1"/>
      <c r="AD32" s="1"/>
    </row>
    <row r="33" spans="1:30" s="13" customFormat="1" ht="30">
      <c r="A33" s="57" t="s">
        <v>26</v>
      </c>
      <c r="B33" s="232">
        <v>114</v>
      </c>
      <c r="C33" s="61">
        <v>43081</v>
      </c>
      <c r="D33" s="76" t="s">
        <v>122</v>
      </c>
      <c r="E33" s="250" t="s">
        <v>326</v>
      </c>
      <c r="F33" s="52" t="s">
        <v>20</v>
      </c>
      <c r="G33" s="52" t="s">
        <v>15</v>
      </c>
      <c r="H33" s="113">
        <v>1480557.5</v>
      </c>
      <c r="I33" s="144">
        <v>102937.04</v>
      </c>
      <c r="J33" s="170">
        <v>70</v>
      </c>
      <c r="K33" s="136">
        <v>44115.88</v>
      </c>
      <c r="L33" s="54">
        <v>30</v>
      </c>
      <c r="M33" s="53">
        <v>147052.92000000001</v>
      </c>
      <c r="N33" s="19"/>
      <c r="O33" s="188">
        <v>3</v>
      </c>
      <c r="P33" s="189">
        <v>17</v>
      </c>
      <c r="Q33" s="189">
        <v>6</v>
      </c>
      <c r="R33" s="189">
        <v>3</v>
      </c>
      <c r="S33" s="189">
        <v>5</v>
      </c>
      <c r="T33" s="189">
        <v>6</v>
      </c>
      <c r="U33" s="96">
        <f t="shared" si="0"/>
        <v>40</v>
      </c>
      <c r="V33" s="246" t="s">
        <v>284</v>
      </c>
      <c r="W33" s="102"/>
      <c r="X33" s="1"/>
      <c r="Y33" s="1"/>
      <c r="Z33" s="1"/>
      <c r="AA33" s="1"/>
      <c r="AB33" s="1"/>
      <c r="AC33" s="1"/>
      <c r="AD33" s="1"/>
    </row>
    <row r="34" spans="1:30" s="13" customFormat="1" ht="30">
      <c r="A34" s="57" t="s">
        <v>26</v>
      </c>
      <c r="B34" s="232">
        <v>115</v>
      </c>
      <c r="C34" s="61">
        <v>43081</v>
      </c>
      <c r="D34" s="76" t="s">
        <v>123</v>
      </c>
      <c r="E34" s="250" t="s">
        <v>327</v>
      </c>
      <c r="F34" s="52" t="s">
        <v>20</v>
      </c>
      <c r="G34" s="52" t="s">
        <v>15</v>
      </c>
      <c r="H34" s="113">
        <v>552292.63</v>
      </c>
      <c r="I34" s="144">
        <v>162893.57</v>
      </c>
      <c r="J34" s="170">
        <v>70</v>
      </c>
      <c r="K34" s="136">
        <v>69811.53</v>
      </c>
      <c r="L34" s="54">
        <v>30</v>
      </c>
      <c r="M34" s="53">
        <v>232705.1</v>
      </c>
      <c r="N34" s="19"/>
      <c r="O34" s="188">
        <v>3</v>
      </c>
      <c r="P34" s="189">
        <v>17</v>
      </c>
      <c r="Q34" s="189">
        <v>6</v>
      </c>
      <c r="R34" s="189">
        <v>3</v>
      </c>
      <c r="S34" s="189">
        <v>5</v>
      </c>
      <c r="T34" s="189">
        <v>6</v>
      </c>
      <c r="U34" s="96">
        <f t="shared" si="0"/>
        <v>40</v>
      </c>
      <c r="V34" s="246" t="s">
        <v>284</v>
      </c>
      <c r="W34" s="19"/>
      <c r="X34" s="1"/>
      <c r="Y34" s="1"/>
      <c r="Z34" s="1"/>
      <c r="AA34" s="1"/>
      <c r="AB34" s="1"/>
      <c r="AC34" s="1"/>
      <c r="AD34" s="1"/>
    </row>
    <row r="35" spans="1:30" s="13" customFormat="1" ht="30">
      <c r="A35" s="57" t="s">
        <v>18</v>
      </c>
      <c r="B35" s="233">
        <v>130</v>
      </c>
      <c r="C35" s="63">
        <v>43084</v>
      </c>
      <c r="D35" s="68" t="s">
        <v>135</v>
      </c>
      <c r="E35" s="92" t="s">
        <v>328</v>
      </c>
      <c r="F35" s="64" t="s">
        <v>128</v>
      </c>
      <c r="G35" s="52" t="s">
        <v>15</v>
      </c>
      <c r="H35" s="124">
        <v>345429.44</v>
      </c>
      <c r="I35" s="174">
        <v>128155.97</v>
      </c>
      <c r="J35" s="175">
        <v>70</v>
      </c>
      <c r="K35" s="138">
        <v>54923.98</v>
      </c>
      <c r="L35" s="65">
        <v>30</v>
      </c>
      <c r="M35" s="67">
        <v>183079.95</v>
      </c>
      <c r="N35" s="66"/>
      <c r="O35" s="188">
        <v>3</v>
      </c>
      <c r="P35" s="189">
        <v>18</v>
      </c>
      <c r="Q35" s="189">
        <v>6</v>
      </c>
      <c r="R35" s="189">
        <v>3</v>
      </c>
      <c r="S35" s="189">
        <v>5</v>
      </c>
      <c r="T35" s="189">
        <v>5</v>
      </c>
      <c r="U35" s="96">
        <f t="shared" si="0"/>
        <v>40</v>
      </c>
      <c r="V35" s="246" t="s">
        <v>284</v>
      </c>
      <c r="W35" s="19"/>
      <c r="X35" s="1"/>
      <c r="Y35" s="1"/>
      <c r="Z35" s="1"/>
      <c r="AA35" s="1"/>
      <c r="AB35" s="1"/>
      <c r="AC35" s="1"/>
      <c r="AD35" s="1"/>
    </row>
    <row r="36" spans="1:30" s="13" customFormat="1" ht="30">
      <c r="A36" s="57" t="s">
        <v>26</v>
      </c>
      <c r="B36" s="233">
        <v>165</v>
      </c>
      <c r="C36" s="69">
        <v>43084</v>
      </c>
      <c r="D36" s="202" t="s">
        <v>165</v>
      </c>
      <c r="E36" s="250" t="s">
        <v>329</v>
      </c>
      <c r="F36" s="52" t="s">
        <v>20</v>
      </c>
      <c r="G36" s="52" t="s">
        <v>25</v>
      </c>
      <c r="H36" s="113">
        <v>294311.25</v>
      </c>
      <c r="I36" s="144">
        <v>458901.63</v>
      </c>
      <c r="J36" s="172">
        <v>70</v>
      </c>
      <c r="K36" s="136">
        <v>196672.13</v>
      </c>
      <c r="L36" s="52">
        <v>30</v>
      </c>
      <c r="M36" s="53">
        <v>655573.76000000001</v>
      </c>
      <c r="N36" s="19"/>
      <c r="O36" s="188">
        <v>3</v>
      </c>
      <c r="P36" s="189">
        <v>18</v>
      </c>
      <c r="Q36" s="189">
        <v>6</v>
      </c>
      <c r="R36" s="189">
        <v>3</v>
      </c>
      <c r="S36" s="189">
        <v>5</v>
      </c>
      <c r="T36" s="189">
        <v>5</v>
      </c>
      <c r="U36" s="96">
        <f t="shared" si="0"/>
        <v>40</v>
      </c>
      <c r="V36" s="246" t="s">
        <v>284</v>
      </c>
      <c r="W36" s="101"/>
      <c r="X36" s="1"/>
      <c r="Y36" s="1"/>
      <c r="Z36" s="1"/>
      <c r="AA36" s="1"/>
      <c r="AB36" s="1"/>
      <c r="AC36" s="1"/>
      <c r="AD36" s="1"/>
    </row>
    <row r="37" spans="1:30" s="13" customFormat="1" ht="30">
      <c r="A37" s="57" t="s">
        <v>57</v>
      </c>
      <c r="B37" s="233">
        <v>225</v>
      </c>
      <c r="C37" s="75" t="s">
        <v>208</v>
      </c>
      <c r="D37" s="76" t="s">
        <v>224</v>
      </c>
      <c r="E37" s="250" t="s">
        <v>330</v>
      </c>
      <c r="F37" s="52" t="s">
        <v>20</v>
      </c>
      <c r="G37" s="52" t="s">
        <v>129</v>
      </c>
      <c r="H37" s="113">
        <v>0</v>
      </c>
      <c r="I37" s="144">
        <v>50000</v>
      </c>
      <c r="J37" s="145" t="s">
        <v>225</v>
      </c>
      <c r="K37" s="125">
        <v>16349.94</v>
      </c>
      <c r="L37" s="75" t="s">
        <v>226</v>
      </c>
      <c r="M37" s="53">
        <v>66349.94</v>
      </c>
      <c r="N37"/>
      <c r="O37" s="188">
        <v>3</v>
      </c>
      <c r="P37" s="189">
        <v>23</v>
      </c>
      <c r="Q37" s="189">
        <v>6</v>
      </c>
      <c r="R37" s="189">
        <v>2</v>
      </c>
      <c r="S37" s="189">
        <v>0</v>
      </c>
      <c r="T37" s="189">
        <v>6</v>
      </c>
      <c r="U37" s="96">
        <f t="shared" si="0"/>
        <v>40</v>
      </c>
      <c r="V37" s="246" t="s">
        <v>284</v>
      </c>
      <c r="W37" s="57"/>
    </row>
    <row r="38" spans="1:30" s="13" customFormat="1" ht="30">
      <c r="A38" s="57" t="s">
        <v>26</v>
      </c>
      <c r="B38" s="233">
        <v>240</v>
      </c>
      <c r="C38" s="230" t="s">
        <v>208</v>
      </c>
      <c r="D38" s="68" t="s">
        <v>249</v>
      </c>
      <c r="E38" s="250" t="s">
        <v>331</v>
      </c>
      <c r="F38" s="52" t="s">
        <v>20</v>
      </c>
      <c r="G38" s="16" t="s">
        <v>15</v>
      </c>
      <c r="H38" s="113">
        <v>124500</v>
      </c>
      <c r="I38" s="144">
        <v>365302.99</v>
      </c>
      <c r="J38" s="145" t="s">
        <v>231</v>
      </c>
      <c r="K38" s="125">
        <v>156558.43</v>
      </c>
      <c r="L38" s="75" t="s">
        <v>232</v>
      </c>
      <c r="M38" s="53">
        <v>521861.42</v>
      </c>
      <c r="N38" s="19"/>
      <c r="O38" s="188">
        <v>3</v>
      </c>
      <c r="P38" s="189">
        <v>18</v>
      </c>
      <c r="Q38" s="189">
        <v>6</v>
      </c>
      <c r="R38" s="189">
        <v>3</v>
      </c>
      <c r="S38" s="189">
        <v>5</v>
      </c>
      <c r="T38" s="189">
        <v>5</v>
      </c>
      <c r="U38" s="96">
        <f t="shared" si="0"/>
        <v>40</v>
      </c>
      <c r="V38" s="246" t="s">
        <v>284</v>
      </c>
      <c r="W38" s="102"/>
    </row>
    <row r="39" spans="1:30" s="13" customFormat="1" ht="31.5">
      <c r="A39" s="1" t="s">
        <v>11</v>
      </c>
      <c r="B39" s="233">
        <v>2</v>
      </c>
      <c r="C39" s="14">
        <v>43033</v>
      </c>
      <c r="D39" s="190" t="s">
        <v>12</v>
      </c>
      <c r="E39" s="35" t="s">
        <v>13</v>
      </c>
      <c r="F39" s="16" t="s">
        <v>14</v>
      </c>
      <c r="G39" s="16" t="s">
        <v>15</v>
      </c>
      <c r="H39" s="114">
        <v>387820.86</v>
      </c>
      <c r="I39" s="146">
        <v>101221.75</v>
      </c>
      <c r="J39" s="147">
        <v>70</v>
      </c>
      <c r="K39" s="126">
        <v>43380.75</v>
      </c>
      <c r="L39" s="18">
        <v>30</v>
      </c>
      <c r="M39" s="23">
        <f t="shared" ref="M39:M44" si="1">I39+K39</f>
        <v>144602.5</v>
      </c>
      <c r="N39" s="19"/>
      <c r="O39" s="188">
        <v>3</v>
      </c>
      <c r="P39" s="189">
        <v>15</v>
      </c>
      <c r="Q39" s="189">
        <v>6</v>
      </c>
      <c r="R39" s="189">
        <v>3</v>
      </c>
      <c r="S39" s="189">
        <v>5</v>
      </c>
      <c r="T39" s="189">
        <v>7</v>
      </c>
      <c r="U39" s="96">
        <f t="shared" si="0"/>
        <v>39</v>
      </c>
      <c r="V39" s="246" t="s">
        <v>284</v>
      </c>
      <c r="W39" s="19"/>
    </row>
    <row r="40" spans="1:30" s="13" customFormat="1" ht="30">
      <c r="A40" s="1" t="s">
        <v>16</v>
      </c>
      <c r="B40" s="234">
        <v>19</v>
      </c>
      <c r="C40" s="27">
        <v>43069</v>
      </c>
      <c r="D40" s="196" t="s">
        <v>39</v>
      </c>
      <c r="E40" s="251" t="s">
        <v>332</v>
      </c>
      <c r="F40" s="22" t="s">
        <v>20</v>
      </c>
      <c r="G40" s="22" t="s">
        <v>25</v>
      </c>
      <c r="H40" s="117">
        <v>312000</v>
      </c>
      <c r="I40" s="148">
        <v>73000</v>
      </c>
      <c r="J40" s="158">
        <v>43.46</v>
      </c>
      <c r="K40" s="129">
        <v>94961.81</v>
      </c>
      <c r="L40" s="44">
        <v>56.54</v>
      </c>
      <c r="M40" s="23">
        <f t="shared" si="1"/>
        <v>167961.81</v>
      </c>
      <c r="N40" s="19"/>
      <c r="O40" s="188">
        <v>3</v>
      </c>
      <c r="P40" s="189">
        <v>18</v>
      </c>
      <c r="Q40" s="189">
        <v>6</v>
      </c>
      <c r="R40" s="189">
        <v>7</v>
      </c>
      <c r="S40" s="189">
        <v>5</v>
      </c>
      <c r="T40" s="189">
        <v>0</v>
      </c>
      <c r="U40" s="96">
        <f t="shared" si="0"/>
        <v>39</v>
      </c>
      <c r="V40" s="246" t="s">
        <v>284</v>
      </c>
      <c r="W40" s="19"/>
    </row>
    <row r="41" spans="1:30" s="13" customFormat="1" ht="30">
      <c r="A41" s="1" t="s">
        <v>16</v>
      </c>
      <c r="B41" s="234">
        <v>74</v>
      </c>
      <c r="C41" s="39">
        <v>43084</v>
      </c>
      <c r="D41" s="190" t="s">
        <v>286</v>
      </c>
      <c r="E41" s="35" t="s">
        <v>333</v>
      </c>
      <c r="F41" s="16" t="s">
        <v>20</v>
      </c>
      <c r="G41" s="16" t="s">
        <v>15</v>
      </c>
      <c r="H41" s="114">
        <f>49000+40000+38000+187643.28+126800.06+114284.01+90909.09+151510.13+42674.55+120497.34+85676.28+151418.67</f>
        <v>1198413.4099999999</v>
      </c>
      <c r="I41" s="146">
        <v>137056.26</v>
      </c>
      <c r="J41" s="154">
        <v>70</v>
      </c>
      <c r="K41" s="126">
        <v>58738.400000000001</v>
      </c>
      <c r="L41" s="31">
        <v>30</v>
      </c>
      <c r="M41" s="23">
        <f t="shared" si="1"/>
        <v>195794.66</v>
      </c>
      <c r="N41" s="19"/>
      <c r="O41" s="188">
        <v>3</v>
      </c>
      <c r="P41" s="189">
        <v>16</v>
      </c>
      <c r="Q41" s="189">
        <v>6</v>
      </c>
      <c r="R41" s="189">
        <v>3</v>
      </c>
      <c r="S41" s="189">
        <v>5</v>
      </c>
      <c r="T41" s="189">
        <v>6</v>
      </c>
      <c r="U41" s="96">
        <f t="shared" si="0"/>
        <v>39</v>
      </c>
      <c r="V41" s="246" t="s">
        <v>284</v>
      </c>
      <c r="W41" s="101"/>
    </row>
    <row r="42" spans="1:30" s="13" customFormat="1" ht="30">
      <c r="A42" s="1" t="s">
        <v>26</v>
      </c>
      <c r="B42" s="235">
        <v>87</v>
      </c>
      <c r="C42" s="238" t="s">
        <v>98</v>
      </c>
      <c r="D42" s="213" t="s">
        <v>99</v>
      </c>
      <c r="E42" s="214" t="s">
        <v>334</v>
      </c>
      <c r="F42" s="215" t="s">
        <v>20</v>
      </c>
      <c r="G42" s="215" t="s">
        <v>15</v>
      </c>
      <c r="H42" s="216">
        <v>203742.14</v>
      </c>
      <c r="I42" s="217">
        <v>291027.21000000002</v>
      </c>
      <c r="J42" s="218">
        <v>70</v>
      </c>
      <c r="K42" s="219">
        <v>124725.95</v>
      </c>
      <c r="L42" s="215">
        <v>30</v>
      </c>
      <c r="M42" s="220">
        <f t="shared" si="1"/>
        <v>415753.16000000003</v>
      </c>
      <c r="N42" s="19"/>
      <c r="O42" s="188">
        <v>3</v>
      </c>
      <c r="P42" s="189">
        <v>18</v>
      </c>
      <c r="Q42" s="189">
        <v>6</v>
      </c>
      <c r="R42" s="189">
        <v>3</v>
      </c>
      <c r="S42" s="189">
        <v>5</v>
      </c>
      <c r="T42" s="189">
        <v>4</v>
      </c>
      <c r="U42" s="96">
        <f t="shared" si="0"/>
        <v>39</v>
      </c>
      <c r="V42" s="246" t="s">
        <v>284</v>
      </c>
      <c r="W42" s="101"/>
    </row>
    <row r="43" spans="1:30" s="13" customFormat="1" ht="30">
      <c r="A43" s="1" t="s">
        <v>57</v>
      </c>
      <c r="B43" s="232">
        <v>106</v>
      </c>
      <c r="C43" s="48">
        <v>43082</v>
      </c>
      <c r="D43" s="68" t="s">
        <v>115</v>
      </c>
      <c r="E43" s="250" t="s">
        <v>335</v>
      </c>
      <c r="F43" s="52" t="s">
        <v>20</v>
      </c>
      <c r="G43" s="52" t="s">
        <v>15</v>
      </c>
      <c r="H43" s="113">
        <v>445705.59</v>
      </c>
      <c r="I43" s="144">
        <v>148850</v>
      </c>
      <c r="J43" s="170">
        <v>70</v>
      </c>
      <c r="K43" s="136">
        <v>63792.85</v>
      </c>
      <c r="L43" s="54">
        <v>30</v>
      </c>
      <c r="M43" s="23">
        <f t="shared" si="1"/>
        <v>212642.85</v>
      </c>
      <c r="N43"/>
      <c r="O43" s="188">
        <v>3</v>
      </c>
      <c r="P43" s="189">
        <v>16</v>
      </c>
      <c r="Q43" s="189">
        <v>6</v>
      </c>
      <c r="R43" s="189">
        <v>3</v>
      </c>
      <c r="S43" s="189">
        <v>5</v>
      </c>
      <c r="T43" s="189">
        <v>6</v>
      </c>
      <c r="U43" s="96">
        <f t="shared" si="0"/>
        <v>39</v>
      </c>
      <c r="V43" s="246" t="s">
        <v>284</v>
      </c>
      <c r="W43" s="101"/>
    </row>
    <row r="44" spans="1:30" s="13" customFormat="1" ht="30">
      <c r="A44" s="1" t="s">
        <v>18</v>
      </c>
      <c r="B44" s="232">
        <v>109</v>
      </c>
      <c r="C44" s="48">
        <v>43082</v>
      </c>
      <c r="D44" s="68" t="s">
        <v>118</v>
      </c>
      <c r="E44" s="250" t="s">
        <v>336</v>
      </c>
      <c r="F44" s="52" t="s">
        <v>20</v>
      </c>
      <c r="G44" s="52" t="s">
        <v>15</v>
      </c>
      <c r="H44" s="113">
        <v>337371.61</v>
      </c>
      <c r="I44" s="144">
        <v>259857.92000000001</v>
      </c>
      <c r="J44" s="170">
        <v>70</v>
      </c>
      <c r="K44" s="136">
        <v>111367.67999999999</v>
      </c>
      <c r="L44" s="54">
        <v>30</v>
      </c>
      <c r="M44" s="23">
        <f t="shared" si="1"/>
        <v>371225.59999999998</v>
      </c>
      <c r="N44" s="26"/>
      <c r="O44" s="188">
        <v>3</v>
      </c>
      <c r="P44" s="189">
        <v>16</v>
      </c>
      <c r="Q44" s="189">
        <v>6</v>
      </c>
      <c r="R44" s="189">
        <v>3</v>
      </c>
      <c r="S44" s="189">
        <v>5</v>
      </c>
      <c r="T44" s="189">
        <v>6</v>
      </c>
      <c r="U44" s="96">
        <f t="shared" si="0"/>
        <v>39</v>
      </c>
      <c r="V44" s="246" t="s">
        <v>284</v>
      </c>
      <c r="W44" s="101"/>
    </row>
    <row r="45" spans="1:30" s="13" customFormat="1" ht="30">
      <c r="A45" s="57" t="s">
        <v>18</v>
      </c>
      <c r="B45" s="233">
        <v>169</v>
      </c>
      <c r="C45" s="69">
        <v>43084</v>
      </c>
      <c r="D45" s="202" t="s">
        <v>170</v>
      </c>
      <c r="E45" s="250" t="s">
        <v>337</v>
      </c>
      <c r="F45" s="52" t="s">
        <v>20</v>
      </c>
      <c r="G45" s="52" t="s">
        <v>15</v>
      </c>
      <c r="H45" s="113">
        <v>149728.57</v>
      </c>
      <c r="I45" s="144">
        <v>90000</v>
      </c>
      <c r="J45" s="172">
        <v>80</v>
      </c>
      <c r="K45" s="136">
        <v>22368.18</v>
      </c>
      <c r="L45" s="52">
        <v>20</v>
      </c>
      <c r="M45" s="53">
        <v>112368.18</v>
      </c>
      <c r="N45" s="26"/>
      <c r="O45" s="188">
        <v>2</v>
      </c>
      <c r="P45" s="189">
        <v>18</v>
      </c>
      <c r="Q45" s="189">
        <v>6</v>
      </c>
      <c r="R45" s="189">
        <v>2</v>
      </c>
      <c r="S45" s="189">
        <v>5</v>
      </c>
      <c r="T45" s="189">
        <v>6</v>
      </c>
      <c r="U45" s="96">
        <f t="shared" si="0"/>
        <v>39</v>
      </c>
      <c r="V45" s="246" t="s">
        <v>284</v>
      </c>
      <c r="W45" s="57"/>
    </row>
    <row r="46" spans="1:30" s="13" customFormat="1" ht="30">
      <c r="A46" s="57" t="s">
        <v>28</v>
      </c>
      <c r="B46" s="233">
        <v>229</v>
      </c>
      <c r="C46" s="75" t="s">
        <v>208</v>
      </c>
      <c r="D46" s="76" t="s">
        <v>288</v>
      </c>
      <c r="E46" s="250" t="s">
        <v>519</v>
      </c>
      <c r="F46" s="52" t="s">
        <v>20</v>
      </c>
      <c r="G46" s="16" t="s">
        <v>15</v>
      </c>
      <c r="H46" s="113">
        <v>683456</v>
      </c>
      <c r="I46" s="144">
        <v>156558.28</v>
      </c>
      <c r="J46" s="145" t="s">
        <v>231</v>
      </c>
      <c r="K46" s="125">
        <v>67096.41</v>
      </c>
      <c r="L46" s="75" t="s">
        <v>232</v>
      </c>
      <c r="M46" s="53">
        <v>223654.69</v>
      </c>
      <c r="N46" s="26"/>
      <c r="O46" s="188">
        <v>3</v>
      </c>
      <c r="P46" s="189">
        <v>16</v>
      </c>
      <c r="Q46" s="189">
        <v>6</v>
      </c>
      <c r="R46" s="189">
        <v>3</v>
      </c>
      <c r="S46" s="189">
        <v>5</v>
      </c>
      <c r="T46" s="189">
        <v>6</v>
      </c>
      <c r="U46" s="96">
        <f t="shared" si="0"/>
        <v>39</v>
      </c>
      <c r="V46" s="246" t="s">
        <v>284</v>
      </c>
      <c r="W46" s="57"/>
    </row>
    <row r="47" spans="1:30" s="13" customFormat="1" ht="30">
      <c r="A47" s="57" t="s">
        <v>57</v>
      </c>
      <c r="B47" s="233">
        <v>238</v>
      </c>
      <c r="C47" s="75" t="s">
        <v>208</v>
      </c>
      <c r="D47" s="76" t="s">
        <v>244</v>
      </c>
      <c r="E47" s="250" t="s">
        <v>338</v>
      </c>
      <c r="F47" s="52" t="s">
        <v>20</v>
      </c>
      <c r="G47" s="16" t="s">
        <v>15</v>
      </c>
      <c r="H47" s="113">
        <v>901285.71</v>
      </c>
      <c r="I47" s="144">
        <v>233940.92</v>
      </c>
      <c r="J47" s="145" t="s">
        <v>231</v>
      </c>
      <c r="K47" s="125">
        <v>100260.39</v>
      </c>
      <c r="L47" s="75" t="s">
        <v>232</v>
      </c>
      <c r="M47" s="53" t="s">
        <v>245</v>
      </c>
      <c r="N47"/>
      <c r="O47" s="188">
        <v>3</v>
      </c>
      <c r="P47" s="189">
        <v>18</v>
      </c>
      <c r="Q47" s="189">
        <v>6</v>
      </c>
      <c r="R47" s="189">
        <v>3</v>
      </c>
      <c r="S47" s="189">
        <v>5</v>
      </c>
      <c r="T47" s="189">
        <v>4</v>
      </c>
      <c r="U47" s="96">
        <f t="shared" si="0"/>
        <v>39</v>
      </c>
      <c r="V47" s="246" t="s">
        <v>284</v>
      </c>
      <c r="W47" s="57"/>
    </row>
    <row r="48" spans="1:30" s="13" customFormat="1" ht="30">
      <c r="A48" s="1" t="s">
        <v>46</v>
      </c>
      <c r="B48" s="234">
        <v>24</v>
      </c>
      <c r="C48" s="27">
        <v>43069</v>
      </c>
      <c r="D48" s="195" t="s">
        <v>47</v>
      </c>
      <c r="E48" s="84" t="s">
        <v>339</v>
      </c>
      <c r="F48" s="22" t="s">
        <v>20</v>
      </c>
      <c r="G48" s="22" t="s">
        <v>15</v>
      </c>
      <c r="H48" s="117">
        <v>1217109.8500000001</v>
      </c>
      <c r="I48" s="148">
        <v>48951.26</v>
      </c>
      <c r="J48" s="155">
        <v>50</v>
      </c>
      <c r="K48" s="129">
        <v>48951.27</v>
      </c>
      <c r="L48" s="80">
        <v>50</v>
      </c>
      <c r="M48" s="23">
        <f t="shared" ref="M48:M55" si="2">I48+K48</f>
        <v>97902.53</v>
      </c>
      <c r="O48" s="188">
        <v>3</v>
      </c>
      <c r="P48" s="189">
        <v>18</v>
      </c>
      <c r="Q48" s="189">
        <v>3</v>
      </c>
      <c r="R48" s="189">
        <v>5</v>
      </c>
      <c r="S48" s="189">
        <v>5</v>
      </c>
      <c r="T48" s="189">
        <v>4</v>
      </c>
      <c r="U48" s="96">
        <f t="shared" si="0"/>
        <v>38</v>
      </c>
      <c r="V48" s="246" t="s">
        <v>284</v>
      </c>
      <c r="W48" s="101"/>
    </row>
    <row r="49" spans="1:23" s="41" customFormat="1" ht="30">
      <c r="A49" s="1" t="s">
        <v>44</v>
      </c>
      <c r="B49" s="234">
        <v>42</v>
      </c>
      <c r="C49" s="39">
        <v>43083</v>
      </c>
      <c r="D49" s="192" t="s">
        <v>64</v>
      </c>
      <c r="E49" s="251" t="s">
        <v>340</v>
      </c>
      <c r="F49" s="22" t="s">
        <v>20</v>
      </c>
      <c r="G49" s="22" t="s">
        <v>15</v>
      </c>
      <c r="H49" s="117">
        <v>222272.06</v>
      </c>
      <c r="I49" s="148">
        <v>30000</v>
      </c>
      <c r="J49" s="160">
        <v>10.199999999999999</v>
      </c>
      <c r="K49" s="127">
        <v>264830.38</v>
      </c>
      <c r="L49" s="37">
        <v>89.8</v>
      </c>
      <c r="M49" s="23">
        <f t="shared" si="2"/>
        <v>294830.38</v>
      </c>
      <c r="N49" s="1"/>
      <c r="O49" s="188">
        <v>4</v>
      </c>
      <c r="P49" s="189">
        <v>16</v>
      </c>
      <c r="Q49" s="189">
        <v>1</v>
      </c>
      <c r="R49" s="189">
        <v>10</v>
      </c>
      <c r="S49" s="189">
        <v>5</v>
      </c>
      <c r="T49" s="189">
        <v>2</v>
      </c>
      <c r="U49" s="96">
        <f t="shared" si="0"/>
        <v>38</v>
      </c>
      <c r="V49" s="246" t="s">
        <v>284</v>
      </c>
      <c r="W49" s="101"/>
    </row>
    <row r="50" spans="1:23" ht="30">
      <c r="A50" s="1" t="s">
        <v>21</v>
      </c>
      <c r="B50" s="234">
        <v>64</v>
      </c>
      <c r="C50" s="39">
        <v>43084</v>
      </c>
      <c r="D50" s="192" t="s">
        <v>280</v>
      </c>
      <c r="E50" s="251" t="s">
        <v>341</v>
      </c>
      <c r="F50" s="34" t="s">
        <v>14</v>
      </c>
      <c r="G50" s="16" t="s">
        <v>15</v>
      </c>
      <c r="H50" s="116">
        <v>481818.17</v>
      </c>
      <c r="I50" s="146">
        <v>105000</v>
      </c>
      <c r="J50" s="160">
        <v>72.3</v>
      </c>
      <c r="K50" s="126">
        <v>40140</v>
      </c>
      <c r="L50" s="37">
        <v>27.7</v>
      </c>
      <c r="M50" s="23">
        <f t="shared" si="2"/>
        <v>145140</v>
      </c>
      <c r="N50" s="26"/>
      <c r="O50" s="188">
        <v>3</v>
      </c>
      <c r="P50" s="189">
        <v>16</v>
      </c>
      <c r="Q50" s="189">
        <v>6</v>
      </c>
      <c r="R50" s="189">
        <v>3</v>
      </c>
      <c r="S50" s="189">
        <v>5</v>
      </c>
      <c r="T50" s="189">
        <v>5</v>
      </c>
      <c r="U50" s="96">
        <f t="shared" si="0"/>
        <v>38</v>
      </c>
      <c r="V50" s="246" t="s">
        <v>284</v>
      </c>
      <c r="W50" s="19"/>
    </row>
    <row r="51" spans="1:23" ht="30">
      <c r="A51" s="1" t="s">
        <v>21</v>
      </c>
      <c r="B51" s="236">
        <v>78</v>
      </c>
      <c r="C51" s="39">
        <v>43084</v>
      </c>
      <c r="D51" s="201" t="s">
        <v>92</v>
      </c>
      <c r="E51" s="252" t="s">
        <v>342</v>
      </c>
      <c r="F51" s="104" t="s">
        <v>20</v>
      </c>
      <c r="G51" s="104" t="s">
        <v>15</v>
      </c>
      <c r="H51" s="122">
        <v>595938.43000000005</v>
      </c>
      <c r="I51" s="146">
        <v>175878</v>
      </c>
      <c r="J51" s="167">
        <v>70</v>
      </c>
      <c r="K51" s="126">
        <v>75376.289999999994</v>
      </c>
      <c r="L51" s="46">
        <v>30</v>
      </c>
      <c r="M51" s="23">
        <f t="shared" si="2"/>
        <v>251254.28999999998</v>
      </c>
      <c r="N51" s="26"/>
      <c r="O51" s="188">
        <v>2</v>
      </c>
      <c r="P51" s="189">
        <v>18</v>
      </c>
      <c r="Q51" s="189">
        <v>6</v>
      </c>
      <c r="R51" s="189">
        <v>3</v>
      </c>
      <c r="S51" s="189">
        <v>5</v>
      </c>
      <c r="T51" s="189">
        <v>4</v>
      </c>
      <c r="U51" s="96">
        <f t="shared" si="0"/>
        <v>38</v>
      </c>
      <c r="V51" s="246" t="s">
        <v>284</v>
      </c>
      <c r="W51" s="19"/>
    </row>
    <row r="52" spans="1:23" ht="30">
      <c r="A52" s="1" t="s">
        <v>26</v>
      </c>
      <c r="B52" s="234">
        <v>93</v>
      </c>
      <c r="C52" s="48">
        <v>43081</v>
      </c>
      <c r="D52" s="194" t="s">
        <v>105</v>
      </c>
      <c r="E52" s="250" t="s">
        <v>343</v>
      </c>
      <c r="F52" s="52" t="s">
        <v>14</v>
      </c>
      <c r="G52" s="52" t="s">
        <v>15</v>
      </c>
      <c r="H52" s="113">
        <v>689401.05</v>
      </c>
      <c r="I52" s="144">
        <v>40781.64</v>
      </c>
      <c r="J52" s="170">
        <v>70</v>
      </c>
      <c r="K52" s="136">
        <v>17477.849999999999</v>
      </c>
      <c r="L52" s="54">
        <v>30</v>
      </c>
      <c r="M52" s="23">
        <f t="shared" si="2"/>
        <v>58259.49</v>
      </c>
      <c r="N52" s="19"/>
      <c r="O52" s="188">
        <v>3</v>
      </c>
      <c r="P52" s="189">
        <v>15</v>
      </c>
      <c r="Q52" s="189">
        <v>6</v>
      </c>
      <c r="R52" s="189">
        <v>3</v>
      </c>
      <c r="S52" s="189">
        <v>5</v>
      </c>
      <c r="T52" s="189">
        <v>6</v>
      </c>
      <c r="U52" s="96">
        <f t="shared" si="0"/>
        <v>38</v>
      </c>
      <c r="V52" s="246" t="s">
        <v>284</v>
      </c>
      <c r="W52" s="102"/>
    </row>
    <row r="53" spans="1:23" ht="30">
      <c r="A53" s="1" t="s">
        <v>26</v>
      </c>
      <c r="B53" s="234">
        <v>97</v>
      </c>
      <c r="C53" s="48">
        <v>43080</v>
      </c>
      <c r="D53" s="194" t="s">
        <v>107</v>
      </c>
      <c r="E53" s="250" t="s">
        <v>344</v>
      </c>
      <c r="F53" s="52" t="s">
        <v>20</v>
      </c>
      <c r="G53" s="52" t="s">
        <v>15</v>
      </c>
      <c r="H53" s="113">
        <v>2047125.41</v>
      </c>
      <c r="I53" s="144">
        <v>40000</v>
      </c>
      <c r="J53" s="171">
        <v>85.24</v>
      </c>
      <c r="K53" s="125">
        <v>6928.29</v>
      </c>
      <c r="L53" s="55">
        <v>14.76</v>
      </c>
      <c r="M53" s="23">
        <f t="shared" si="2"/>
        <v>46928.29</v>
      </c>
      <c r="N53" s="19"/>
      <c r="O53" s="188">
        <v>3</v>
      </c>
      <c r="P53" s="189">
        <v>16</v>
      </c>
      <c r="Q53" s="189">
        <v>6</v>
      </c>
      <c r="R53" s="189">
        <v>1</v>
      </c>
      <c r="S53" s="189">
        <v>5</v>
      </c>
      <c r="T53" s="189">
        <v>7</v>
      </c>
      <c r="U53" s="96">
        <f t="shared" si="0"/>
        <v>38</v>
      </c>
      <c r="V53" s="246" t="s">
        <v>284</v>
      </c>
      <c r="W53" s="102"/>
    </row>
    <row r="54" spans="1:23" ht="30">
      <c r="A54" s="1" t="s">
        <v>36</v>
      </c>
      <c r="B54" s="234">
        <v>98</v>
      </c>
      <c r="C54" s="48">
        <v>43080</v>
      </c>
      <c r="D54" s="194" t="s">
        <v>108</v>
      </c>
      <c r="E54" s="250" t="s">
        <v>345</v>
      </c>
      <c r="F54" s="52" t="s">
        <v>20</v>
      </c>
      <c r="G54" s="52" t="s">
        <v>15</v>
      </c>
      <c r="H54" s="113">
        <v>6183215.4699999997</v>
      </c>
      <c r="I54" s="144">
        <v>424376.03</v>
      </c>
      <c r="J54" s="172">
        <v>85</v>
      </c>
      <c r="K54" s="136">
        <v>74889.89</v>
      </c>
      <c r="L54" s="52">
        <v>15</v>
      </c>
      <c r="M54" s="23">
        <f t="shared" si="2"/>
        <v>499265.92000000004</v>
      </c>
      <c r="N54" s="13"/>
      <c r="O54" s="188">
        <v>3</v>
      </c>
      <c r="P54" s="189">
        <v>20</v>
      </c>
      <c r="Q54" s="189">
        <v>6</v>
      </c>
      <c r="R54" s="189">
        <v>1</v>
      </c>
      <c r="S54" s="189">
        <v>5</v>
      </c>
      <c r="T54" s="189">
        <v>3</v>
      </c>
      <c r="U54" s="96">
        <f t="shared" si="0"/>
        <v>38</v>
      </c>
      <c r="V54" s="246" t="s">
        <v>284</v>
      </c>
      <c r="W54" s="102"/>
    </row>
    <row r="55" spans="1:23" ht="30">
      <c r="A55" s="1" t="s">
        <v>18</v>
      </c>
      <c r="B55" s="232">
        <v>105</v>
      </c>
      <c r="C55" s="48">
        <v>43082</v>
      </c>
      <c r="D55" s="68" t="s">
        <v>293</v>
      </c>
      <c r="E55" s="250" t="s">
        <v>295</v>
      </c>
      <c r="F55" s="52" t="s">
        <v>20</v>
      </c>
      <c r="G55" s="52" t="s">
        <v>15</v>
      </c>
      <c r="H55" s="113">
        <v>553406.36</v>
      </c>
      <c r="I55" s="144">
        <v>134353.51999999999</v>
      </c>
      <c r="J55" s="170">
        <v>70</v>
      </c>
      <c r="K55" s="136">
        <v>57580.08</v>
      </c>
      <c r="L55" s="54">
        <v>30</v>
      </c>
      <c r="M55" s="23">
        <f t="shared" si="2"/>
        <v>191933.59999999998</v>
      </c>
      <c r="N55" s="26"/>
      <c r="O55" s="188">
        <v>3</v>
      </c>
      <c r="P55" s="189">
        <v>15</v>
      </c>
      <c r="Q55" s="189">
        <v>6</v>
      </c>
      <c r="R55" s="189">
        <v>3</v>
      </c>
      <c r="S55" s="189">
        <v>5</v>
      </c>
      <c r="T55" s="189">
        <v>6</v>
      </c>
      <c r="U55" s="96">
        <f t="shared" si="0"/>
        <v>38</v>
      </c>
      <c r="V55" s="246" t="s">
        <v>284</v>
      </c>
      <c r="W55" s="19"/>
    </row>
    <row r="56" spans="1:23" ht="30">
      <c r="A56" s="1" t="s">
        <v>44</v>
      </c>
      <c r="B56" s="233">
        <v>119</v>
      </c>
      <c r="C56" s="61">
        <v>43083</v>
      </c>
      <c r="D56" s="76" t="s">
        <v>127</v>
      </c>
      <c r="E56" s="250" t="s">
        <v>346</v>
      </c>
      <c r="F56" s="52" t="s">
        <v>20</v>
      </c>
      <c r="G56" s="52" t="s">
        <v>15</v>
      </c>
      <c r="H56" s="113">
        <v>328842.93</v>
      </c>
      <c r="I56" s="144">
        <v>57000</v>
      </c>
      <c r="J56" s="171">
        <v>41.61</v>
      </c>
      <c r="K56" s="136">
        <v>80000.09</v>
      </c>
      <c r="L56" s="54">
        <v>58.39</v>
      </c>
      <c r="M56" s="53">
        <v>137000.09</v>
      </c>
      <c r="N56" s="13"/>
      <c r="O56" s="188">
        <v>2</v>
      </c>
      <c r="P56" s="189">
        <v>18</v>
      </c>
      <c r="Q56" s="189">
        <v>3</v>
      </c>
      <c r="R56" s="189">
        <v>7</v>
      </c>
      <c r="S56" s="189">
        <v>5</v>
      </c>
      <c r="T56" s="209">
        <v>3</v>
      </c>
      <c r="U56" s="96">
        <f t="shared" si="0"/>
        <v>38</v>
      </c>
      <c r="V56" s="246" t="s">
        <v>284</v>
      </c>
      <c r="W56" s="19"/>
    </row>
    <row r="57" spans="1:23" ht="30">
      <c r="A57" s="57" t="s">
        <v>131</v>
      </c>
      <c r="B57" s="233">
        <v>126</v>
      </c>
      <c r="C57" s="63">
        <v>43084</v>
      </c>
      <c r="D57" s="68" t="s">
        <v>132</v>
      </c>
      <c r="E57" s="252" t="s">
        <v>294</v>
      </c>
      <c r="F57" s="64" t="s">
        <v>128</v>
      </c>
      <c r="G57" s="52" t="s">
        <v>15</v>
      </c>
      <c r="H57" s="124">
        <v>1278717.76</v>
      </c>
      <c r="I57" s="174">
        <v>1122823.54</v>
      </c>
      <c r="J57" s="175">
        <v>80</v>
      </c>
      <c r="K57" s="138">
        <v>280705.89</v>
      </c>
      <c r="L57" s="65">
        <v>20</v>
      </c>
      <c r="M57" s="67">
        <v>1403529.43</v>
      </c>
      <c r="N57" s="19"/>
      <c r="O57" s="188">
        <v>3</v>
      </c>
      <c r="P57" s="189">
        <v>16</v>
      </c>
      <c r="Q57" s="189">
        <v>6</v>
      </c>
      <c r="R57" s="189">
        <v>2</v>
      </c>
      <c r="S57" s="189">
        <v>5</v>
      </c>
      <c r="T57" s="189">
        <v>6</v>
      </c>
      <c r="U57" s="96">
        <f t="shared" si="0"/>
        <v>38</v>
      </c>
      <c r="V57" s="246" t="s">
        <v>284</v>
      </c>
      <c r="W57" s="101"/>
    </row>
    <row r="58" spans="1:23" ht="30">
      <c r="A58" s="57" t="s">
        <v>119</v>
      </c>
      <c r="B58" s="233">
        <v>127</v>
      </c>
      <c r="C58" s="63">
        <v>43084</v>
      </c>
      <c r="D58" s="68" t="s">
        <v>133</v>
      </c>
      <c r="E58" s="252" t="s">
        <v>296</v>
      </c>
      <c r="F58" s="64" t="s">
        <v>128</v>
      </c>
      <c r="G58" s="52" t="s">
        <v>15</v>
      </c>
      <c r="H58" s="124">
        <v>168857.14</v>
      </c>
      <c r="I58" s="174">
        <v>46563.35</v>
      </c>
      <c r="J58" s="175">
        <v>80</v>
      </c>
      <c r="K58" s="138">
        <v>11640.84</v>
      </c>
      <c r="L58" s="65">
        <v>20</v>
      </c>
      <c r="M58" s="67">
        <v>58204.19</v>
      </c>
      <c r="N58" s="19"/>
      <c r="O58" s="188">
        <v>2</v>
      </c>
      <c r="P58" s="189">
        <v>17</v>
      </c>
      <c r="Q58" s="189">
        <v>6</v>
      </c>
      <c r="R58" s="189">
        <v>2</v>
      </c>
      <c r="S58" s="189">
        <v>5</v>
      </c>
      <c r="T58" s="189">
        <v>6</v>
      </c>
      <c r="U58" s="96">
        <f t="shared" si="0"/>
        <v>38</v>
      </c>
      <c r="V58" s="246" t="s">
        <v>284</v>
      </c>
      <c r="W58" s="102"/>
    </row>
    <row r="59" spans="1:23" ht="32.25">
      <c r="A59" s="57" t="s">
        <v>76</v>
      </c>
      <c r="B59" s="233">
        <v>132</v>
      </c>
      <c r="C59" s="63">
        <v>43084</v>
      </c>
      <c r="D59" s="68" t="s">
        <v>137</v>
      </c>
      <c r="E59" s="92" t="s">
        <v>347</v>
      </c>
      <c r="F59" s="64" t="s">
        <v>128</v>
      </c>
      <c r="G59" s="52" t="s">
        <v>15</v>
      </c>
      <c r="H59" s="124">
        <v>507078.34</v>
      </c>
      <c r="I59" s="174">
        <v>198855.49</v>
      </c>
      <c r="J59" s="175">
        <v>70</v>
      </c>
      <c r="K59" s="138">
        <v>85223.78</v>
      </c>
      <c r="L59" s="65">
        <v>30</v>
      </c>
      <c r="M59" s="67">
        <v>284079.27</v>
      </c>
      <c r="N59" s="19"/>
      <c r="O59" s="188">
        <v>1</v>
      </c>
      <c r="P59" s="189">
        <v>17</v>
      </c>
      <c r="Q59" s="189">
        <v>6</v>
      </c>
      <c r="R59" s="189">
        <v>3</v>
      </c>
      <c r="S59" s="189">
        <v>5</v>
      </c>
      <c r="T59" s="189">
        <v>6</v>
      </c>
      <c r="U59" s="96">
        <f t="shared" si="0"/>
        <v>38</v>
      </c>
      <c r="V59" s="246" t="s">
        <v>284</v>
      </c>
      <c r="W59" s="101"/>
    </row>
    <row r="60" spans="1:23" ht="30">
      <c r="A60" s="57" t="s">
        <v>26</v>
      </c>
      <c r="B60" s="233">
        <v>133</v>
      </c>
      <c r="C60" s="63">
        <v>43084</v>
      </c>
      <c r="D60" s="68" t="s">
        <v>138</v>
      </c>
      <c r="E60" s="92" t="s">
        <v>297</v>
      </c>
      <c r="F60" s="64" t="s">
        <v>128</v>
      </c>
      <c r="G60" s="52" t="s">
        <v>15</v>
      </c>
      <c r="H60" s="124">
        <v>1204545.75</v>
      </c>
      <c r="I60" s="174">
        <v>32270.36</v>
      </c>
      <c r="J60" s="176">
        <v>70</v>
      </c>
      <c r="K60" s="138">
        <v>13830.15</v>
      </c>
      <c r="L60" s="65">
        <v>30</v>
      </c>
      <c r="M60" s="67">
        <v>46100.51</v>
      </c>
      <c r="N60" s="19"/>
      <c r="O60" s="188">
        <v>3</v>
      </c>
      <c r="P60" s="189">
        <v>15</v>
      </c>
      <c r="Q60" s="189">
        <v>6</v>
      </c>
      <c r="R60" s="189">
        <v>3</v>
      </c>
      <c r="S60" s="189">
        <v>5</v>
      </c>
      <c r="T60" s="189">
        <v>6</v>
      </c>
      <c r="U60" s="96">
        <f t="shared" si="0"/>
        <v>38</v>
      </c>
      <c r="V60" s="246" t="s">
        <v>284</v>
      </c>
      <c r="W60" s="19"/>
    </row>
    <row r="61" spans="1:23" ht="30">
      <c r="A61" s="57" t="s">
        <v>57</v>
      </c>
      <c r="B61" s="233">
        <v>136</v>
      </c>
      <c r="C61" s="63">
        <v>43084</v>
      </c>
      <c r="D61" s="68" t="s">
        <v>140</v>
      </c>
      <c r="E61" s="252" t="s">
        <v>348</v>
      </c>
      <c r="F61" s="64" t="s">
        <v>128</v>
      </c>
      <c r="G61" s="52" t="s">
        <v>15</v>
      </c>
      <c r="H61" s="124">
        <v>1140082.1200000001</v>
      </c>
      <c r="I61" s="174">
        <v>98963</v>
      </c>
      <c r="J61" s="177">
        <v>70</v>
      </c>
      <c r="K61" s="138">
        <v>38984</v>
      </c>
      <c r="L61" s="65">
        <v>30</v>
      </c>
      <c r="M61" s="67">
        <v>129947</v>
      </c>
      <c r="O61" s="188">
        <v>3</v>
      </c>
      <c r="P61" s="189">
        <v>17</v>
      </c>
      <c r="Q61" s="189">
        <v>6</v>
      </c>
      <c r="R61" s="189">
        <v>3</v>
      </c>
      <c r="S61" s="189">
        <v>5</v>
      </c>
      <c r="T61" s="189">
        <v>4</v>
      </c>
      <c r="U61" s="96">
        <f t="shared" si="0"/>
        <v>38</v>
      </c>
      <c r="V61" s="246" t="s">
        <v>284</v>
      </c>
      <c r="W61" s="19"/>
    </row>
    <row r="62" spans="1:23" ht="30">
      <c r="A62" s="57" t="s">
        <v>26</v>
      </c>
      <c r="B62" s="233">
        <v>149</v>
      </c>
      <c r="C62" s="69">
        <v>43031</v>
      </c>
      <c r="D62" s="76" t="s">
        <v>151</v>
      </c>
      <c r="E62" s="250" t="s">
        <v>298</v>
      </c>
      <c r="F62" s="52" t="s">
        <v>14</v>
      </c>
      <c r="G62" s="52" t="s">
        <v>15</v>
      </c>
      <c r="H62" s="113">
        <v>71428.570000000007</v>
      </c>
      <c r="I62" s="144">
        <v>216122.4</v>
      </c>
      <c r="J62" s="170">
        <v>70</v>
      </c>
      <c r="K62" s="136">
        <v>92623.89</v>
      </c>
      <c r="L62" s="54">
        <v>30</v>
      </c>
      <c r="M62" s="53">
        <v>308746.28999999998</v>
      </c>
      <c r="N62" s="19"/>
      <c r="O62" s="188">
        <v>2</v>
      </c>
      <c r="P62" s="189">
        <v>16</v>
      </c>
      <c r="Q62" s="189">
        <v>6</v>
      </c>
      <c r="R62" s="189">
        <v>3</v>
      </c>
      <c r="S62" s="189">
        <v>5</v>
      </c>
      <c r="T62" s="209">
        <v>6</v>
      </c>
      <c r="U62" s="96">
        <f t="shared" si="0"/>
        <v>38</v>
      </c>
      <c r="V62" s="246" t="s">
        <v>284</v>
      </c>
      <c r="W62" s="19"/>
    </row>
    <row r="63" spans="1:23" ht="30">
      <c r="A63" s="57" t="s">
        <v>26</v>
      </c>
      <c r="B63" s="233">
        <v>160</v>
      </c>
      <c r="C63" s="69">
        <v>43084</v>
      </c>
      <c r="D63" s="202" t="s">
        <v>160</v>
      </c>
      <c r="E63" s="250" t="s">
        <v>350</v>
      </c>
      <c r="F63" s="52" t="s">
        <v>14</v>
      </c>
      <c r="G63" s="52" t="s">
        <v>15</v>
      </c>
      <c r="H63" s="113">
        <v>771367.68</v>
      </c>
      <c r="I63" s="144">
        <v>50634.73</v>
      </c>
      <c r="J63" s="170">
        <v>70</v>
      </c>
      <c r="K63" s="136">
        <v>21700.6</v>
      </c>
      <c r="L63" s="54">
        <v>30</v>
      </c>
      <c r="M63" s="53">
        <v>72335.33</v>
      </c>
      <c r="N63" s="19"/>
      <c r="O63" s="188">
        <v>3</v>
      </c>
      <c r="P63" s="189">
        <v>16</v>
      </c>
      <c r="Q63" s="189">
        <v>6</v>
      </c>
      <c r="R63" s="189">
        <v>3</v>
      </c>
      <c r="S63" s="189">
        <v>5</v>
      </c>
      <c r="T63" s="189">
        <v>5</v>
      </c>
      <c r="U63" s="96">
        <f t="shared" si="0"/>
        <v>38</v>
      </c>
      <c r="V63" s="246" t="s">
        <v>284</v>
      </c>
      <c r="W63" s="102"/>
    </row>
    <row r="64" spans="1:23" s="26" customFormat="1" ht="30">
      <c r="A64" s="57" t="s">
        <v>26</v>
      </c>
      <c r="B64" s="233">
        <v>163</v>
      </c>
      <c r="C64" s="69">
        <v>43084</v>
      </c>
      <c r="D64" s="202" t="s">
        <v>163</v>
      </c>
      <c r="E64" s="250" t="s">
        <v>349</v>
      </c>
      <c r="F64" s="52" t="s">
        <v>20</v>
      </c>
      <c r="G64" s="52" t="s">
        <v>15</v>
      </c>
      <c r="H64" s="113">
        <v>257700.83</v>
      </c>
      <c r="I64" s="144">
        <v>163671.16</v>
      </c>
      <c r="J64" s="172">
        <v>70</v>
      </c>
      <c r="K64" s="136">
        <v>70144.789999999994</v>
      </c>
      <c r="L64" s="52">
        <v>30</v>
      </c>
      <c r="M64" s="53">
        <v>233815.95</v>
      </c>
      <c r="N64" s="19"/>
      <c r="O64" s="188">
        <v>3</v>
      </c>
      <c r="P64" s="189">
        <v>16</v>
      </c>
      <c r="Q64" s="189">
        <v>6</v>
      </c>
      <c r="R64" s="189">
        <v>3</v>
      </c>
      <c r="S64" s="189">
        <v>5</v>
      </c>
      <c r="T64" s="189">
        <v>5</v>
      </c>
      <c r="U64" s="96">
        <f t="shared" si="0"/>
        <v>38</v>
      </c>
      <c r="V64" s="246" t="s">
        <v>284</v>
      </c>
      <c r="W64" s="19"/>
    </row>
    <row r="65" spans="1:24" s="26" customFormat="1" ht="30">
      <c r="A65" s="57" t="s">
        <v>26</v>
      </c>
      <c r="B65" s="233">
        <v>231</v>
      </c>
      <c r="C65" s="75" t="s">
        <v>208</v>
      </c>
      <c r="D65" s="76" t="s">
        <v>236</v>
      </c>
      <c r="E65" s="250" t="s">
        <v>351</v>
      </c>
      <c r="F65" s="52" t="s">
        <v>20</v>
      </c>
      <c r="G65" s="16" t="s">
        <v>15</v>
      </c>
      <c r="H65" s="113">
        <v>917740.77</v>
      </c>
      <c r="I65" s="144">
        <v>337489.24</v>
      </c>
      <c r="J65" s="145" t="s">
        <v>231</v>
      </c>
      <c r="K65" s="125">
        <v>144638.25</v>
      </c>
      <c r="L65" s="75" t="s">
        <v>232</v>
      </c>
      <c r="M65" s="53">
        <v>482127.49</v>
      </c>
      <c r="N65" s="19"/>
      <c r="O65" s="188">
        <v>3</v>
      </c>
      <c r="P65" s="189">
        <v>16</v>
      </c>
      <c r="Q65" s="189">
        <v>6</v>
      </c>
      <c r="R65" s="189">
        <v>3</v>
      </c>
      <c r="S65" s="189">
        <v>5</v>
      </c>
      <c r="T65" s="189">
        <v>5</v>
      </c>
      <c r="U65" s="96">
        <f t="shared" si="0"/>
        <v>38</v>
      </c>
      <c r="V65" s="246" t="s">
        <v>284</v>
      </c>
      <c r="W65" s="19"/>
    </row>
    <row r="66" spans="1:24" s="26" customFormat="1" ht="30">
      <c r="A66" s="57" t="s">
        <v>26</v>
      </c>
      <c r="B66" s="233">
        <v>233</v>
      </c>
      <c r="C66" s="75" t="s">
        <v>208</v>
      </c>
      <c r="D66" s="76" t="s">
        <v>238</v>
      </c>
      <c r="E66" s="250" t="s">
        <v>352</v>
      </c>
      <c r="F66" s="52" t="s">
        <v>20</v>
      </c>
      <c r="G66" s="16" t="s">
        <v>15</v>
      </c>
      <c r="H66" s="113">
        <v>215686.42</v>
      </c>
      <c r="I66" s="144">
        <v>215702.66</v>
      </c>
      <c r="J66" s="145" t="s">
        <v>231</v>
      </c>
      <c r="K66" s="125">
        <v>92443.99</v>
      </c>
      <c r="L66" s="75" t="s">
        <v>232</v>
      </c>
      <c r="M66" s="53">
        <v>308146.65000000002</v>
      </c>
      <c r="N66" s="19"/>
      <c r="O66" s="188">
        <v>3</v>
      </c>
      <c r="P66" s="189">
        <v>16</v>
      </c>
      <c r="Q66" s="189">
        <v>6</v>
      </c>
      <c r="R66" s="189">
        <v>3</v>
      </c>
      <c r="S66" s="189">
        <v>5</v>
      </c>
      <c r="T66" s="189">
        <v>5</v>
      </c>
      <c r="U66" s="96">
        <f t="shared" si="0"/>
        <v>38</v>
      </c>
      <c r="V66" s="246" t="s">
        <v>284</v>
      </c>
      <c r="W66" s="101"/>
    </row>
    <row r="67" spans="1:24" s="26" customFormat="1" ht="30">
      <c r="A67" s="57" t="s">
        <v>26</v>
      </c>
      <c r="B67" s="233">
        <v>235</v>
      </c>
      <c r="C67" s="75" t="s">
        <v>208</v>
      </c>
      <c r="D67" s="76" t="s">
        <v>239</v>
      </c>
      <c r="E67" s="250" t="s">
        <v>299</v>
      </c>
      <c r="F67" s="52" t="s">
        <v>20</v>
      </c>
      <c r="G67" s="16" t="s">
        <v>15</v>
      </c>
      <c r="H67" s="113">
        <v>815135.12</v>
      </c>
      <c r="I67" s="144">
        <v>49718.66</v>
      </c>
      <c r="J67" s="145" t="s">
        <v>240</v>
      </c>
      <c r="K67" s="125">
        <v>12429.67</v>
      </c>
      <c r="L67" s="75" t="s">
        <v>241</v>
      </c>
      <c r="M67" s="53">
        <v>62148.33</v>
      </c>
      <c r="N67" s="19"/>
      <c r="O67" s="188">
        <v>3</v>
      </c>
      <c r="P67" s="189">
        <v>16</v>
      </c>
      <c r="Q67" s="189">
        <v>6</v>
      </c>
      <c r="R67" s="189">
        <v>2</v>
      </c>
      <c r="S67" s="189">
        <v>5</v>
      </c>
      <c r="T67" s="189">
        <v>6</v>
      </c>
      <c r="U67" s="96">
        <f t="shared" si="0"/>
        <v>38</v>
      </c>
      <c r="V67" s="246" t="s">
        <v>284</v>
      </c>
      <c r="W67" s="101"/>
    </row>
    <row r="68" spans="1:24" s="26" customFormat="1" ht="30">
      <c r="A68" s="1" t="s">
        <v>21</v>
      </c>
      <c r="B68" s="234">
        <v>17</v>
      </c>
      <c r="C68" s="27">
        <v>43069</v>
      </c>
      <c r="D68" s="196" t="s">
        <v>38</v>
      </c>
      <c r="E68" s="86" t="s">
        <v>300</v>
      </c>
      <c r="F68" s="32" t="s">
        <v>14</v>
      </c>
      <c r="G68" s="32" t="s">
        <v>15</v>
      </c>
      <c r="H68" s="119">
        <v>264272.65000000002</v>
      </c>
      <c r="I68" s="156">
        <v>30000</v>
      </c>
      <c r="J68" s="157">
        <v>49.7</v>
      </c>
      <c r="K68" s="130">
        <v>30366.87</v>
      </c>
      <c r="L68" s="33">
        <v>50.3</v>
      </c>
      <c r="M68" s="23">
        <f t="shared" ref="M68:M74" si="3">I68+K68</f>
        <v>60366.869999999995</v>
      </c>
      <c r="O68" s="188">
        <v>2</v>
      </c>
      <c r="P68" s="189">
        <v>14</v>
      </c>
      <c r="Q68" s="189">
        <v>6</v>
      </c>
      <c r="R68" s="189">
        <v>6</v>
      </c>
      <c r="S68" s="189">
        <v>5</v>
      </c>
      <c r="T68" s="189">
        <v>4</v>
      </c>
      <c r="U68" s="96">
        <f t="shared" si="0"/>
        <v>37</v>
      </c>
      <c r="V68" s="246" t="s">
        <v>284</v>
      </c>
      <c r="W68" s="101"/>
    </row>
    <row r="69" spans="1:24" s="26" customFormat="1" ht="30">
      <c r="A69" s="1" t="s">
        <v>57</v>
      </c>
      <c r="B69" s="234">
        <v>33</v>
      </c>
      <c r="C69" s="27">
        <v>43080</v>
      </c>
      <c r="D69" s="198" t="s">
        <v>58</v>
      </c>
      <c r="E69" s="84" t="s">
        <v>354</v>
      </c>
      <c r="F69" s="22" t="s">
        <v>14</v>
      </c>
      <c r="G69" s="22" t="s">
        <v>15</v>
      </c>
      <c r="H69" s="117">
        <v>534715.81000000006</v>
      </c>
      <c r="I69" s="148">
        <v>100000</v>
      </c>
      <c r="J69" s="158">
        <v>71.83</v>
      </c>
      <c r="K69" s="129">
        <v>39225</v>
      </c>
      <c r="L69" s="44">
        <v>28.17</v>
      </c>
      <c r="M69" s="23">
        <f t="shared" si="3"/>
        <v>139225</v>
      </c>
      <c r="N69" s="13"/>
      <c r="O69" s="188">
        <v>3</v>
      </c>
      <c r="P69" s="189">
        <v>15</v>
      </c>
      <c r="Q69" s="189">
        <v>6</v>
      </c>
      <c r="R69" s="189">
        <v>3</v>
      </c>
      <c r="S69" s="189">
        <v>5</v>
      </c>
      <c r="T69" s="189">
        <v>5</v>
      </c>
      <c r="U69" s="96">
        <f t="shared" si="0"/>
        <v>37</v>
      </c>
      <c r="V69" s="246" t="s">
        <v>284</v>
      </c>
      <c r="W69" s="101"/>
    </row>
    <row r="70" spans="1:24" s="26" customFormat="1" ht="30">
      <c r="A70" s="1" t="s">
        <v>18</v>
      </c>
      <c r="B70" s="234">
        <v>45</v>
      </c>
      <c r="C70" s="39">
        <v>43083</v>
      </c>
      <c r="D70" s="190" t="s">
        <v>67</v>
      </c>
      <c r="E70" s="35" t="s">
        <v>353</v>
      </c>
      <c r="F70" s="16" t="s">
        <v>14</v>
      </c>
      <c r="G70" s="16" t="s">
        <v>15</v>
      </c>
      <c r="H70" s="114">
        <v>203571</v>
      </c>
      <c r="I70" s="146">
        <v>24000</v>
      </c>
      <c r="J70" s="163">
        <v>68.2</v>
      </c>
      <c r="K70" s="126">
        <v>11190.6</v>
      </c>
      <c r="L70" s="36">
        <v>31.8</v>
      </c>
      <c r="M70" s="40">
        <f t="shared" si="3"/>
        <v>35190.6</v>
      </c>
      <c r="O70" s="188">
        <v>3</v>
      </c>
      <c r="P70" s="189">
        <v>16</v>
      </c>
      <c r="Q70" s="189">
        <v>6</v>
      </c>
      <c r="R70" s="189">
        <v>3</v>
      </c>
      <c r="S70" s="189">
        <v>5</v>
      </c>
      <c r="T70" s="189">
        <v>4</v>
      </c>
      <c r="U70" s="96">
        <f t="shared" ref="U70:U133" si="4">SUM(O70:T70)</f>
        <v>37</v>
      </c>
      <c r="V70" s="246" t="s">
        <v>284</v>
      </c>
      <c r="W70" s="101"/>
    </row>
    <row r="71" spans="1:24" s="26" customFormat="1" ht="30">
      <c r="A71" s="1" t="s">
        <v>40</v>
      </c>
      <c r="B71" s="234">
        <v>48</v>
      </c>
      <c r="C71" s="39">
        <v>43082</v>
      </c>
      <c r="D71" s="190" t="s">
        <v>70</v>
      </c>
      <c r="E71" s="35" t="s">
        <v>357</v>
      </c>
      <c r="F71" s="16" t="s">
        <v>20</v>
      </c>
      <c r="G71" s="16" t="s">
        <v>15</v>
      </c>
      <c r="H71" s="114">
        <v>11764.7</v>
      </c>
      <c r="I71" s="146">
        <v>275698.27</v>
      </c>
      <c r="J71" s="150">
        <v>85</v>
      </c>
      <c r="K71" s="126">
        <v>48652.63</v>
      </c>
      <c r="L71" s="16">
        <v>15</v>
      </c>
      <c r="M71" s="40">
        <f t="shared" si="3"/>
        <v>324350.90000000002</v>
      </c>
      <c r="N71" s="13"/>
      <c r="O71" s="188">
        <v>3</v>
      </c>
      <c r="P71" s="189">
        <v>20</v>
      </c>
      <c r="Q71" s="189">
        <v>3</v>
      </c>
      <c r="R71" s="189">
        <v>1</v>
      </c>
      <c r="S71" s="189">
        <v>5</v>
      </c>
      <c r="T71" s="189">
        <v>5</v>
      </c>
      <c r="U71" s="96">
        <f t="shared" si="4"/>
        <v>37</v>
      </c>
      <c r="V71" s="246" t="s">
        <v>284</v>
      </c>
      <c r="W71" s="101"/>
    </row>
    <row r="72" spans="1:24" s="26" customFormat="1" ht="30">
      <c r="A72" s="1" t="s">
        <v>40</v>
      </c>
      <c r="B72" s="234">
        <v>50</v>
      </c>
      <c r="C72" s="39">
        <v>43082</v>
      </c>
      <c r="D72" s="190" t="s">
        <v>50</v>
      </c>
      <c r="E72" s="35" t="s">
        <v>355</v>
      </c>
      <c r="F72" s="16" t="s">
        <v>20</v>
      </c>
      <c r="G72" s="16" t="s">
        <v>15</v>
      </c>
      <c r="H72" s="114">
        <v>1685571.61</v>
      </c>
      <c r="I72" s="146">
        <v>203857.87</v>
      </c>
      <c r="J72" s="150">
        <v>70</v>
      </c>
      <c r="K72" s="131">
        <v>87367.66</v>
      </c>
      <c r="L72" s="16">
        <v>30</v>
      </c>
      <c r="M72" s="23">
        <f t="shared" si="3"/>
        <v>291225.53000000003</v>
      </c>
      <c r="N72" s="13"/>
      <c r="O72" s="188">
        <v>3</v>
      </c>
      <c r="P72" s="189">
        <v>15</v>
      </c>
      <c r="Q72" s="189">
        <v>6</v>
      </c>
      <c r="R72" s="189">
        <v>3</v>
      </c>
      <c r="S72" s="189">
        <v>5</v>
      </c>
      <c r="T72" s="189">
        <v>5</v>
      </c>
      <c r="U72" s="96">
        <f t="shared" si="4"/>
        <v>37</v>
      </c>
      <c r="V72" s="246" t="s">
        <v>284</v>
      </c>
      <c r="W72" s="19"/>
    </row>
    <row r="73" spans="1:24" s="26" customFormat="1" ht="30">
      <c r="A73" s="1" t="s">
        <v>26</v>
      </c>
      <c r="B73" s="234">
        <v>73</v>
      </c>
      <c r="C73" s="39">
        <v>43084</v>
      </c>
      <c r="D73" s="192" t="s">
        <v>89</v>
      </c>
      <c r="E73" s="251" t="s">
        <v>356</v>
      </c>
      <c r="F73" s="22" t="s">
        <v>20</v>
      </c>
      <c r="G73" s="22" t="s">
        <v>15</v>
      </c>
      <c r="H73" s="116">
        <f>16400+24500+115500+10500+6600+214140.36+256049.74+75528.38+42547.17+42750.75+157140.54</f>
        <v>961656.94000000006</v>
      </c>
      <c r="I73" s="148">
        <v>213258.67</v>
      </c>
      <c r="J73" s="160">
        <v>70</v>
      </c>
      <c r="K73" s="127">
        <v>91396.57</v>
      </c>
      <c r="L73" s="37">
        <v>30</v>
      </c>
      <c r="M73" s="23">
        <f t="shared" si="3"/>
        <v>304655.24</v>
      </c>
      <c r="N73" s="19"/>
      <c r="O73" s="188">
        <v>3</v>
      </c>
      <c r="P73" s="189">
        <v>14</v>
      </c>
      <c r="Q73" s="189">
        <v>6</v>
      </c>
      <c r="R73" s="189">
        <v>3</v>
      </c>
      <c r="S73" s="189">
        <v>5</v>
      </c>
      <c r="T73" s="189">
        <v>6</v>
      </c>
      <c r="U73" s="96">
        <f t="shared" si="4"/>
        <v>37</v>
      </c>
      <c r="V73" s="246" t="s">
        <v>284</v>
      </c>
      <c r="W73" s="19"/>
    </row>
    <row r="74" spans="1:24" s="26" customFormat="1" ht="30">
      <c r="A74" s="1" t="s">
        <v>28</v>
      </c>
      <c r="B74" s="232">
        <v>108</v>
      </c>
      <c r="C74" s="48">
        <v>43082</v>
      </c>
      <c r="D74" s="231" t="s">
        <v>117</v>
      </c>
      <c r="E74" s="250" t="s">
        <v>358</v>
      </c>
      <c r="F74" s="52" t="s">
        <v>20</v>
      </c>
      <c r="G74" s="52" t="s">
        <v>15</v>
      </c>
      <c r="H74" s="113">
        <v>396398.47</v>
      </c>
      <c r="I74" s="144">
        <v>78169.62</v>
      </c>
      <c r="J74" s="170">
        <v>70</v>
      </c>
      <c r="K74" s="136">
        <v>33501.269999999997</v>
      </c>
      <c r="L74" s="54">
        <v>30</v>
      </c>
      <c r="M74" s="23">
        <f t="shared" si="3"/>
        <v>111670.88999999998</v>
      </c>
      <c r="O74" s="188">
        <v>3</v>
      </c>
      <c r="P74" s="189">
        <v>14</v>
      </c>
      <c r="Q74" s="189">
        <v>6</v>
      </c>
      <c r="R74" s="189">
        <v>3</v>
      </c>
      <c r="S74" s="189">
        <v>5</v>
      </c>
      <c r="T74" s="189">
        <v>6</v>
      </c>
      <c r="U74" s="96">
        <f t="shared" si="4"/>
        <v>37</v>
      </c>
      <c r="V74" s="246" t="s">
        <v>284</v>
      </c>
      <c r="W74" s="19"/>
    </row>
    <row r="75" spans="1:24" s="26" customFormat="1" ht="30">
      <c r="A75" s="57" t="s">
        <v>119</v>
      </c>
      <c r="B75" s="233">
        <v>156</v>
      </c>
      <c r="C75" s="69">
        <v>43076</v>
      </c>
      <c r="D75" s="76" t="s">
        <v>157</v>
      </c>
      <c r="E75" s="250" t="s">
        <v>359</v>
      </c>
      <c r="F75" s="52" t="s">
        <v>14</v>
      </c>
      <c r="G75" s="52" t="s">
        <v>15</v>
      </c>
      <c r="H75" s="113">
        <v>1166499.95</v>
      </c>
      <c r="I75" s="144">
        <v>193296.16</v>
      </c>
      <c r="J75" s="170">
        <v>70</v>
      </c>
      <c r="K75" s="136">
        <v>82841.22</v>
      </c>
      <c r="L75" s="54">
        <v>30</v>
      </c>
      <c r="M75" s="53">
        <v>276137.38</v>
      </c>
      <c r="N75" s="19"/>
      <c r="O75" s="188">
        <v>3</v>
      </c>
      <c r="P75" s="189">
        <v>15</v>
      </c>
      <c r="Q75" s="189">
        <v>6</v>
      </c>
      <c r="R75" s="189">
        <v>3</v>
      </c>
      <c r="S75" s="189">
        <v>5</v>
      </c>
      <c r="T75" s="189">
        <v>5</v>
      </c>
      <c r="U75" s="96">
        <f t="shared" si="4"/>
        <v>37</v>
      </c>
      <c r="V75" s="246" t="s">
        <v>284</v>
      </c>
      <c r="W75" s="19"/>
    </row>
    <row r="76" spans="1:24" s="26" customFormat="1" ht="30">
      <c r="A76" s="57" t="s">
        <v>119</v>
      </c>
      <c r="B76" s="233">
        <v>211</v>
      </c>
      <c r="C76" s="71">
        <v>43084</v>
      </c>
      <c r="D76" s="205" t="s">
        <v>204</v>
      </c>
      <c r="E76" s="93" t="s">
        <v>360</v>
      </c>
      <c r="F76" s="16" t="s">
        <v>20</v>
      </c>
      <c r="G76" s="52" t="s">
        <v>15</v>
      </c>
      <c r="H76" s="114">
        <v>652532.47999999998</v>
      </c>
      <c r="I76" s="146">
        <v>251310.56</v>
      </c>
      <c r="J76" s="179">
        <f>I76/M76</f>
        <v>0.69999999164380533</v>
      </c>
      <c r="K76" s="140">
        <v>107704.53</v>
      </c>
      <c r="L76" s="73">
        <f>K76/M76</f>
        <v>0.30000000835619473</v>
      </c>
      <c r="M76" s="17">
        <f>I76+K76</f>
        <v>359015.08999999997</v>
      </c>
      <c r="N76" s="19"/>
      <c r="O76" s="188">
        <v>3</v>
      </c>
      <c r="P76" s="189">
        <v>14</v>
      </c>
      <c r="Q76" s="189">
        <v>6</v>
      </c>
      <c r="R76" s="189">
        <v>3</v>
      </c>
      <c r="S76" s="189">
        <v>5</v>
      </c>
      <c r="T76" s="189">
        <v>6</v>
      </c>
      <c r="U76" s="96">
        <f t="shared" si="4"/>
        <v>37</v>
      </c>
      <c r="V76" s="246" t="s">
        <v>284</v>
      </c>
      <c r="W76" s="19"/>
    </row>
    <row r="77" spans="1:24" s="26" customFormat="1" ht="30">
      <c r="A77" s="57" t="s">
        <v>18</v>
      </c>
      <c r="B77" s="233">
        <v>218</v>
      </c>
      <c r="C77" s="75" t="s">
        <v>208</v>
      </c>
      <c r="D77" s="76" t="s">
        <v>210</v>
      </c>
      <c r="E77" s="49" t="s">
        <v>361</v>
      </c>
      <c r="F77" s="52" t="s">
        <v>20</v>
      </c>
      <c r="G77" s="16" t="s">
        <v>15</v>
      </c>
      <c r="H77" s="113">
        <v>598581.24</v>
      </c>
      <c r="I77" s="144">
        <v>80722</v>
      </c>
      <c r="J77" s="145">
        <v>70</v>
      </c>
      <c r="K77" s="125">
        <v>34595.769999999997</v>
      </c>
      <c r="L77" s="75">
        <v>30</v>
      </c>
      <c r="M77" s="53">
        <v>115317.77</v>
      </c>
      <c r="O77" s="188">
        <v>3</v>
      </c>
      <c r="P77" s="189">
        <v>18</v>
      </c>
      <c r="Q77" s="189">
        <v>3</v>
      </c>
      <c r="R77" s="189">
        <v>3</v>
      </c>
      <c r="S77" s="189">
        <v>5</v>
      </c>
      <c r="T77" s="189">
        <v>5</v>
      </c>
      <c r="U77" s="96">
        <f t="shared" si="4"/>
        <v>37</v>
      </c>
      <c r="V77" s="246" t="s">
        <v>284</v>
      </c>
      <c r="W77" s="19"/>
    </row>
    <row r="78" spans="1:24" s="26" customFormat="1" ht="30">
      <c r="A78" s="1" t="s">
        <v>16</v>
      </c>
      <c r="B78" s="233">
        <v>3</v>
      </c>
      <c r="C78" s="20">
        <v>43035</v>
      </c>
      <c r="D78" s="190" t="s">
        <v>17</v>
      </c>
      <c r="E78" s="35" t="s">
        <v>362</v>
      </c>
      <c r="F78" s="16" t="s">
        <v>14</v>
      </c>
      <c r="G78" s="16" t="s">
        <v>15</v>
      </c>
      <c r="H78" s="114">
        <v>614142.86</v>
      </c>
      <c r="I78" s="146">
        <v>256280.47</v>
      </c>
      <c r="J78" s="147">
        <v>70</v>
      </c>
      <c r="K78" s="126">
        <v>109834.49</v>
      </c>
      <c r="L78" s="18">
        <v>30</v>
      </c>
      <c r="M78" s="23">
        <f t="shared" ref="M78:M90" si="5">I78+K78</f>
        <v>366114.96</v>
      </c>
      <c r="N78" s="19"/>
      <c r="O78" s="188">
        <v>3</v>
      </c>
      <c r="P78" s="189">
        <v>14</v>
      </c>
      <c r="Q78" s="189">
        <v>6</v>
      </c>
      <c r="R78" s="189">
        <v>3</v>
      </c>
      <c r="S78" s="189">
        <v>5</v>
      </c>
      <c r="T78" s="189">
        <v>5</v>
      </c>
      <c r="U78" s="96">
        <f t="shared" si="4"/>
        <v>36</v>
      </c>
      <c r="V78" s="246" t="s">
        <v>284</v>
      </c>
      <c r="W78" s="19"/>
    </row>
    <row r="79" spans="1:24" s="26" customFormat="1" ht="30">
      <c r="A79" s="1" t="s">
        <v>18</v>
      </c>
      <c r="B79" s="232">
        <v>8</v>
      </c>
      <c r="C79" s="27">
        <v>43045</v>
      </c>
      <c r="D79" s="190" t="s">
        <v>24</v>
      </c>
      <c r="E79" s="35" t="s">
        <v>363</v>
      </c>
      <c r="F79" s="16" t="s">
        <v>20</v>
      </c>
      <c r="G79" s="16" t="s">
        <v>25</v>
      </c>
      <c r="H79" s="114">
        <v>61757.279999999999</v>
      </c>
      <c r="I79" s="146">
        <v>117200</v>
      </c>
      <c r="J79" s="151">
        <v>84.91</v>
      </c>
      <c r="K79" s="126">
        <v>20827.02</v>
      </c>
      <c r="L79" s="29">
        <v>15.09</v>
      </c>
      <c r="M79" s="25">
        <f t="shared" si="5"/>
        <v>138027.01999999999</v>
      </c>
      <c r="O79" s="188">
        <v>3</v>
      </c>
      <c r="P79" s="189">
        <v>20</v>
      </c>
      <c r="Q79" s="189">
        <v>6</v>
      </c>
      <c r="R79" s="189">
        <v>2</v>
      </c>
      <c r="S79" s="189">
        <v>5</v>
      </c>
      <c r="T79" s="189">
        <v>0</v>
      </c>
      <c r="U79" s="96">
        <f t="shared" si="4"/>
        <v>36</v>
      </c>
      <c r="V79" s="246" t="s">
        <v>284</v>
      </c>
      <c r="W79" s="19"/>
    </row>
    <row r="80" spans="1:24" s="62" customFormat="1" ht="30">
      <c r="A80" s="1" t="s">
        <v>40</v>
      </c>
      <c r="B80" s="234">
        <v>27</v>
      </c>
      <c r="C80" s="27">
        <v>43077</v>
      </c>
      <c r="D80" s="190" t="s">
        <v>50</v>
      </c>
      <c r="E80" s="35" t="s">
        <v>364</v>
      </c>
      <c r="F80" s="16" t="s">
        <v>14</v>
      </c>
      <c r="G80" s="16" t="s">
        <v>15</v>
      </c>
      <c r="H80" s="114">
        <f>382802.79+118179.26+16674+16718.18+222507.37+57142.85+57142.86+57142.86+114285.68</f>
        <v>1042595.8499999999</v>
      </c>
      <c r="I80" s="146">
        <v>40897.53</v>
      </c>
      <c r="J80" s="150">
        <v>70</v>
      </c>
      <c r="K80" s="131">
        <v>17527.52</v>
      </c>
      <c r="L80" s="35">
        <v>30</v>
      </c>
      <c r="M80" s="23">
        <f t="shared" si="5"/>
        <v>58425.05</v>
      </c>
      <c r="N80" s="13"/>
      <c r="O80" s="188">
        <v>3</v>
      </c>
      <c r="P80" s="189">
        <v>14</v>
      </c>
      <c r="Q80" s="189">
        <v>6</v>
      </c>
      <c r="R80" s="189">
        <v>3</v>
      </c>
      <c r="S80" s="189">
        <v>5</v>
      </c>
      <c r="T80" s="189">
        <v>5</v>
      </c>
      <c r="U80" s="96">
        <f t="shared" si="4"/>
        <v>36</v>
      </c>
      <c r="V80" s="246" t="s">
        <v>284</v>
      </c>
      <c r="W80" s="101"/>
      <c r="X80" s="19"/>
    </row>
    <row r="81" spans="1:23" s="26" customFormat="1" ht="30">
      <c r="A81" s="1" t="s">
        <v>26</v>
      </c>
      <c r="B81" s="234">
        <v>30</v>
      </c>
      <c r="C81" s="27">
        <v>43080</v>
      </c>
      <c r="D81" s="192" t="s">
        <v>54</v>
      </c>
      <c r="E81" s="251" t="s">
        <v>365</v>
      </c>
      <c r="F81" s="28" t="s">
        <v>14</v>
      </c>
      <c r="G81" s="28" t="s">
        <v>15</v>
      </c>
      <c r="H81" s="120">
        <v>1133622.79</v>
      </c>
      <c r="I81" s="161">
        <v>150000</v>
      </c>
      <c r="J81" s="162">
        <v>75.209999999999994</v>
      </c>
      <c r="K81" s="132">
        <v>49448</v>
      </c>
      <c r="L81" s="38">
        <v>24.79</v>
      </c>
      <c r="M81" s="23">
        <f t="shared" si="5"/>
        <v>199448</v>
      </c>
      <c r="N81" s="19"/>
      <c r="O81" s="188">
        <v>3</v>
      </c>
      <c r="P81" s="189">
        <v>16</v>
      </c>
      <c r="Q81" s="189">
        <v>6</v>
      </c>
      <c r="R81" s="189">
        <v>2</v>
      </c>
      <c r="S81" s="189">
        <v>5</v>
      </c>
      <c r="T81" s="189">
        <v>4</v>
      </c>
      <c r="U81" s="96">
        <f t="shared" si="4"/>
        <v>36</v>
      </c>
      <c r="V81" s="246" t="s">
        <v>284</v>
      </c>
      <c r="W81" s="101"/>
    </row>
    <row r="82" spans="1:23" s="26" customFormat="1" ht="30">
      <c r="A82" s="1" t="s">
        <v>21</v>
      </c>
      <c r="B82" s="234">
        <v>37</v>
      </c>
      <c r="C82" s="39">
        <v>43083</v>
      </c>
      <c r="D82" s="190" t="s">
        <v>61</v>
      </c>
      <c r="E82" s="35" t="s">
        <v>366</v>
      </c>
      <c r="F82" s="16" t="s">
        <v>14</v>
      </c>
      <c r="G82" s="16" t="s">
        <v>15</v>
      </c>
      <c r="H82" s="114">
        <v>370677.28</v>
      </c>
      <c r="I82" s="146">
        <v>33600</v>
      </c>
      <c r="J82" s="150">
        <v>70</v>
      </c>
      <c r="K82" s="126">
        <v>14400</v>
      </c>
      <c r="L82" s="16">
        <v>30</v>
      </c>
      <c r="M82" s="17">
        <f t="shared" si="5"/>
        <v>48000</v>
      </c>
      <c r="O82" s="188">
        <v>3</v>
      </c>
      <c r="P82" s="189">
        <v>14</v>
      </c>
      <c r="Q82" s="189">
        <v>6</v>
      </c>
      <c r="R82" s="189">
        <v>3</v>
      </c>
      <c r="S82" s="189">
        <v>5</v>
      </c>
      <c r="T82" s="189">
        <v>5</v>
      </c>
      <c r="U82" s="96">
        <f t="shared" si="4"/>
        <v>36</v>
      </c>
      <c r="V82" s="246" t="s">
        <v>284</v>
      </c>
      <c r="W82" s="41"/>
    </row>
    <row r="83" spans="1:23" s="26" customFormat="1" ht="30">
      <c r="A83" s="1" t="s">
        <v>28</v>
      </c>
      <c r="B83" s="234">
        <v>44</v>
      </c>
      <c r="C83" s="39">
        <v>43083</v>
      </c>
      <c r="D83" s="192" t="s">
        <v>66</v>
      </c>
      <c r="E83" s="251" t="s">
        <v>367</v>
      </c>
      <c r="F83" s="28" t="s">
        <v>14</v>
      </c>
      <c r="G83" s="28" t="s">
        <v>15</v>
      </c>
      <c r="H83" s="120">
        <v>392262.28</v>
      </c>
      <c r="I83" s="161">
        <v>112458.49</v>
      </c>
      <c r="J83" s="149">
        <v>80</v>
      </c>
      <c r="K83" s="132">
        <v>28114.62</v>
      </c>
      <c r="L83" s="24">
        <v>20</v>
      </c>
      <c r="M83" s="23">
        <f t="shared" si="5"/>
        <v>140573.11000000002</v>
      </c>
      <c r="O83" s="188">
        <v>3</v>
      </c>
      <c r="P83" s="189">
        <v>15</v>
      </c>
      <c r="Q83" s="189">
        <v>6</v>
      </c>
      <c r="R83" s="189">
        <v>2</v>
      </c>
      <c r="S83" s="189">
        <v>5</v>
      </c>
      <c r="T83" s="189">
        <v>5</v>
      </c>
      <c r="U83" s="96">
        <f t="shared" si="4"/>
        <v>36</v>
      </c>
      <c r="V83" s="246" t="s">
        <v>284</v>
      </c>
      <c r="W83" s="57"/>
    </row>
    <row r="84" spans="1:23" s="26" customFormat="1" ht="30">
      <c r="A84" s="1" t="s">
        <v>18</v>
      </c>
      <c r="B84" s="234">
        <v>66</v>
      </c>
      <c r="C84" s="39">
        <v>43084</v>
      </c>
      <c r="D84" s="192" t="s">
        <v>82</v>
      </c>
      <c r="E84" s="251" t="s">
        <v>368</v>
      </c>
      <c r="F84" s="28" t="s">
        <v>14</v>
      </c>
      <c r="G84" s="28" t="s">
        <v>15</v>
      </c>
      <c r="H84" s="120">
        <v>404288.74</v>
      </c>
      <c r="I84" s="161">
        <v>32000</v>
      </c>
      <c r="J84" s="166">
        <v>74.8</v>
      </c>
      <c r="K84" s="132">
        <v>10801.4</v>
      </c>
      <c r="L84" s="45">
        <v>25.2</v>
      </c>
      <c r="M84" s="23">
        <f t="shared" si="5"/>
        <v>42801.4</v>
      </c>
      <c r="O84" s="188">
        <v>2</v>
      </c>
      <c r="P84" s="189">
        <v>16</v>
      </c>
      <c r="Q84" s="189">
        <v>6</v>
      </c>
      <c r="R84" s="189">
        <v>3</v>
      </c>
      <c r="S84" s="189">
        <v>5</v>
      </c>
      <c r="T84" s="189">
        <v>4</v>
      </c>
      <c r="U84" s="96">
        <f t="shared" si="4"/>
        <v>36</v>
      </c>
      <c r="V84" s="246" t="s">
        <v>284</v>
      </c>
      <c r="W84" s="101"/>
    </row>
    <row r="85" spans="1:23" s="26" customFormat="1" ht="30">
      <c r="A85" s="1" t="s">
        <v>18</v>
      </c>
      <c r="B85" s="234">
        <v>67</v>
      </c>
      <c r="C85" s="39">
        <v>43084</v>
      </c>
      <c r="D85" s="192" t="s">
        <v>83</v>
      </c>
      <c r="E85" s="251" t="s">
        <v>369</v>
      </c>
      <c r="F85" s="28" t="s">
        <v>20</v>
      </c>
      <c r="G85" s="28" t="s">
        <v>15</v>
      </c>
      <c r="H85" s="120">
        <v>63292.86</v>
      </c>
      <c r="I85" s="161">
        <v>350000</v>
      </c>
      <c r="J85" s="166">
        <v>80</v>
      </c>
      <c r="K85" s="132">
        <v>82482.7</v>
      </c>
      <c r="L85" s="45">
        <v>20</v>
      </c>
      <c r="M85" s="23">
        <f t="shared" si="5"/>
        <v>432482.7</v>
      </c>
      <c r="O85" s="188">
        <v>3</v>
      </c>
      <c r="P85" s="189">
        <v>20</v>
      </c>
      <c r="Q85" s="189">
        <v>6</v>
      </c>
      <c r="R85" s="189">
        <v>2</v>
      </c>
      <c r="S85" s="189">
        <v>5</v>
      </c>
      <c r="T85" s="189">
        <v>0</v>
      </c>
      <c r="U85" s="96">
        <f t="shared" si="4"/>
        <v>36</v>
      </c>
      <c r="V85" s="246" t="s">
        <v>284</v>
      </c>
      <c r="W85" s="19"/>
    </row>
    <row r="86" spans="1:23" s="26" customFormat="1" ht="45">
      <c r="A86" s="1" t="s">
        <v>18</v>
      </c>
      <c r="B86" s="234">
        <v>68</v>
      </c>
      <c r="C86" s="39">
        <v>43083</v>
      </c>
      <c r="D86" s="192" t="s">
        <v>84</v>
      </c>
      <c r="E86" s="251" t="s">
        <v>370</v>
      </c>
      <c r="F86" s="22" t="s">
        <v>20</v>
      </c>
      <c r="G86" s="22" t="s">
        <v>15</v>
      </c>
      <c r="H86" s="117">
        <v>243000</v>
      </c>
      <c r="I86" s="148">
        <v>173430.47</v>
      </c>
      <c r="J86" s="160">
        <v>70</v>
      </c>
      <c r="K86" s="127">
        <v>74327.350000000006</v>
      </c>
      <c r="L86" s="37">
        <v>30</v>
      </c>
      <c r="M86" s="23">
        <f t="shared" si="5"/>
        <v>247757.82</v>
      </c>
      <c r="O86" s="188">
        <v>3</v>
      </c>
      <c r="P86" s="189">
        <v>16</v>
      </c>
      <c r="Q86" s="189">
        <v>6</v>
      </c>
      <c r="R86" s="189">
        <v>3</v>
      </c>
      <c r="S86" s="189">
        <v>5</v>
      </c>
      <c r="T86" s="189">
        <v>3</v>
      </c>
      <c r="U86" s="96">
        <f t="shared" si="4"/>
        <v>36</v>
      </c>
      <c r="V86" s="246" t="s">
        <v>284</v>
      </c>
      <c r="W86" s="101"/>
    </row>
    <row r="87" spans="1:23" s="26" customFormat="1" ht="31.5">
      <c r="A87" s="1" t="s">
        <v>11</v>
      </c>
      <c r="B87" s="236">
        <v>82</v>
      </c>
      <c r="C87" s="39">
        <v>43084</v>
      </c>
      <c r="D87" s="202" t="s">
        <v>533</v>
      </c>
      <c r="E87" s="251" t="s">
        <v>371</v>
      </c>
      <c r="F87" s="28" t="s">
        <v>20</v>
      </c>
      <c r="G87" s="28" t="s">
        <v>15</v>
      </c>
      <c r="H87" s="120">
        <f>34997.23+364202.9+136701.76+123475.37+354140.48+114251.34</f>
        <v>1127769.08</v>
      </c>
      <c r="I87" s="161">
        <v>104818</v>
      </c>
      <c r="J87" s="166">
        <v>85</v>
      </c>
      <c r="K87" s="132">
        <v>18497.5</v>
      </c>
      <c r="L87" s="45">
        <v>15</v>
      </c>
      <c r="M87" s="23">
        <f t="shared" si="5"/>
        <v>123315.5</v>
      </c>
      <c r="N87" s="19"/>
      <c r="O87" s="188">
        <v>3</v>
      </c>
      <c r="P87" s="189">
        <v>16</v>
      </c>
      <c r="Q87" s="189">
        <v>6</v>
      </c>
      <c r="R87" s="189">
        <v>1</v>
      </c>
      <c r="S87" s="189">
        <v>5</v>
      </c>
      <c r="T87" s="189">
        <v>5</v>
      </c>
      <c r="U87" s="96">
        <f t="shared" si="4"/>
        <v>36</v>
      </c>
      <c r="V87" s="246" t="s">
        <v>284</v>
      </c>
      <c r="W87" s="101"/>
    </row>
    <row r="88" spans="1:23" s="26" customFormat="1" ht="30">
      <c r="A88" s="1" t="s">
        <v>36</v>
      </c>
      <c r="B88" s="234">
        <v>89</v>
      </c>
      <c r="C88" s="48">
        <v>43081</v>
      </c>
      <c r="D88" s="201" t="s">
        <v>101</v>
      </c>
      <c r="E88" s="49" t="s">
        <v>372</v>
      </c>
      <c r="F88" s="52" t="s">
        <v>20</v>
      </c>
      <c r="G88" s="52" t="s">
        <v>15</v>
      </c>
      <c r="H88" s="113">
        <v>1166388.99</v>
      </c>
      <c r="I88" s="144">
        <v>36362.589999999997</v>
      </c>
      <c r="J88" s="172">
        <v>50</v>
      </c>
      <c r="K88" s="136">
        <v>36362.589999999997</v>
      </c>
      <c r="L88" s="52">
        <v>50</v>
      </c>
      <c r="M88" s="23">
        <f t="shared" si="5"/>
        <v>72725.179999999993</v>
      </c>
      <c r="N88" s="13"/>
      <c r="O88" s="188">
        <v>3</v>
      </c>
      <c r="P88" s="189">
        <v>12</v>
      </c>
      <c r="Q88" s="189">
        <v>6</v>
      </c>
      <c r="R88" s="189">
        <v>5</v>
      </c>
      <c r="S88" s="189">
        <v>5</v>
      </c>
      <c r="T88" s="189">
        <v>5</v>
      </c>
      <c r="U88" s="96">
        <f t="shared" si="4"/>
        <v>36</v>
      </c>
      <c r="V88" s="246" t="s">
        <v>284</v>
      </c>
      <c r="W88" s="41"/>
    </row>
    <row r="89" spans="1:23" s="26" customFormat="1" ht="30">
      <c r="A89" s="57" t="s">
        <v>26</v>
      </c>
      <c r="B89" s="234">
        <v>100</v>
      </c>
      <c r="C89" s="48">
        <v>43080</v>
      </c>
      <c r="D89" s="194" t="s">
        <v>111</v>
      </c>
      <c r="E89" s="250" t="s">
        <v>373</v>
      </c>
      <c r="F89" s="52" t="s">
        <v>20</v>
      </c>
      <c r="G89" s="52" t="s">
        <v>15</v>
      </c>
      <c r="H89" s="113">
        <v>100780.12</v>
      </c>
      <c r="I89" s="144">
        <v>350551.57</v>
      </c>
      <c r="J89" s="172">
        <v>92.12</v>
      </c>
      <c r="K89" s="136">
        <v>30000</v>
      </c>
      <c r="L89" s="52">
        <v>7.88</v>
      </c>
      <c r="M89" s="23">
        <f t="shared" si="5"/>
        <v>380551.57</v>
      </c>
      <c r="N89" s="19"/>
      <c r="O89" s="188">
        <v>3</v>
      </c>
      <c r="P89" s="189">
        <v>17</v>
      </c>
      <c r="Q89" s="189">
        <v>6</v>
      </c>
      <c r="R89" s="189">
        <v>0</v>
      </c>
      <c r="S89" s="189">
        <v>5</v>
      </c>
      <c r="T89" s="189">
        <v>5</v>
      </c>
      <c r="U89" s="96">
        <f t="shared" si="4"/>
        <v>36</v>
      </c>
      <c r="V89" s="246" t="s">
        <v>284</v>
      </c>
      <c r="W89" s="19"/>
    </row>
    <row r="90" spans="1:23" s="26" customFormat="1" ht="30">
      <c r="A90" s="1" t="s">
        <v>18</v>
      </c>
      <c r="B90" s="234">
        <v>102</v>
      </c>
      <c r="C90" s="48">
        <v>43081</v>
      </c>
      <c r="D90" s="194" t="s">
        <v>113</v>
      </c>
      <c r="E90" s="250" t="s">
        <v>374</v>
      </c>
      <c r="F90" s="52" t="s">
        <v>20</v>
      </c>
      <c r="G90" s="52" t="s">
        <v>15</v>
      </c>
      <c r="H90" s="113">
        <v>354231.41</v>
      </c>
      <c r="I90" s="144">
        <v>99448.03</v>
      </c>
      <c r="J90" s="172">
        <v>70</v>
      </c>
      <c r="K90" s="136">
        <v>42620.59</v>
      </c>
      <c r="L90" s="52">
        <v>30</v>
      </c>
      <c r="M90" s="23">
        <f t="shared" si="5"/>
        <v>142068.62</v>
      </c>
      <c r="O90" s="188">
        <v>2</v>
      </c>
      <c r="P90" s="189">
        <v>12</v>
      </c>
      <c r="Q90" s="189">
        <v>6</v>
      </c>
      <c r="R90" s="189">
        <v>3</v>
      </c>
      <c r="S90" s="189">
        <v>5</v>
      </c>
      <c r="T90" s="189">
        <v>8</v>
      </c>
      <c r="U90" s="96">
        <f t="shared" si="4"/>
        <v>36</v>
      </c>
      <c r="V90" s="246" t="s">
        <v>284</v>
      </c>
      <c r="W90" s="19"/>
    </row>
    <row r="91" spans="1:23" s="26" customFormat="1" ht="30">
      <c r="A91" s="57" t="s">
        <v>26</v>
      </c>
      <c r="B91" s="232">
        <v>116</v>
      </c>
      <c r="C91" s="61">
        <v>43081</v>
      </c>
      <c r="D91" s="76" t="s">
        <v>289</v>
      </c>
      <c r="E91" s="250" t="s">
        <v>375</v>
      </c>
      <c r="F91" s="52" t="s">
        <v>14</v>
      </c>
      <c r="G91" s="52" t="s">
        <v>15</v>
      </c>
      <c r="H91" s="113">
        <v>5439996.54</v>
      </c>
      <c r="I91" s="144">
        <v>66400.33</v>
      </c>
      <c r="J91" s="170">
        <v>70</v>
      </c>
      <c r="K91" s="136">
        <v>28457.279999999999</v>
      </c>
      <c r="L91" s="54">
        <v>30</v>
      </c>
      <c r="M91" s="240">
        <v>94857.61</v>
      </c>
      <c r="N91" s="19"/>
      <c r="O91" s="188">
        <v>4</v>
      </c>
      <c r="P91" s="189">
        <v>14</v>
      </c>
      <c r="Q91" s="189">
        <v>6</v>
      </c>
      <c r="R91" s="189">
        <v>3</v>
      </c>
      <c r="S91" s="189">
        <v>5</v>
      </c>
      <c r="T91" s="189">
        <v>4</v>
      </c>
      <c r="U91" s="96">
        <f t="shared" si="4"/>
        <v>36</v>
      </c>
      <c r="V91" s="246" t="s">
        <v>284</v>
      </c>
      <c r="W91" s="101"/>
    </row>
    <row r="92" spans="1:23" s="26" customFormat="1" ht="30">
      <c r="A92" s="57" t="s">
        <v>26</v>
      </c>
      <c r="B92" s="233">
        <v>141</v>
      </c>
      <c r="C92" s="63">
        <v>43084</v>
      </c>
      <c r="D92" s="68" t="s">
        <v>145</v>
      </c>
      <c r="E92" s="252" t="s">
        <v>376</v>
      </c>
      <c r="F92" s="64" t="s">
        <v>128</v>
      </c>
      <c r="G92" s="52" t="s">
        <v>15</v>
      </c>
      <c r="H92" s="124">
        <v>444831.87</v>
      </c>
      <c r="I92" s="174">
        <v>367143.38</v>
      </c>
      <c r="J92" s="177">
        <v>93.62</v>
      </c>
      <c r="K92" s="138">
        <v>25000</v>
      </c>
      <c r="L92" s="65">
        <v>6.38</v>
      </c>
      <c r="M92" s="67">
        <v>392143.38</v>
      </c>
      <c r="N92" s="19"/>
      <c r="O92" s="188">
        <v>3</v>
      </c>
      <c r="P92" s="189">
        <v>18</v>
      </c>
      <c r="Q92" s="189">
        <v>6</v>
      </c>
      <c r="R92" s="189">
        <v>0</v>
      </c>
      <c r="S92" s="189">
        <v>5</v>
      </c>
      <c r="T92" s="209">
        <v>4</v>
      </c>
      <c r="U92" s="96">
        <f t="shared" si="4"/>
        <v>36</v>
      </c>
      <c r="V92" s="246" t="s">
        <v>284</v>
      </c>
      <c r="W92" s="102"/>
    </row>
    <row r="93" spans="1:23" s="26" customFormat="1" ht="30">
      <c r="A93" s="57" t="s">
        <v>57</v>
      </c>
      <c r="B93" s="233">
        <v>142</v>
      </c>
      <c r="C93" s="63">
        <v>43084</v>
      </c>
      <c r="D93" s="68" t="s">
        <v>146</v>
      </c>
      <c r="E93" s="252" t="s">
        <v>377</v>
      </c>
      <c r="F93" s="64" t="s">
        <v>128</v>
      </c>
      <c r="G93" s="52" t="s">
        <v>15</v>
      </c>
      <c r="H93" s="124">
        <v>38969.870000000003</v>
      </c>
      <c r="I93" s="174">
        <v>17028.900000000001</v>
      </c>
      <c r="J93" s="177">
        <v>70</v>
      </c>
      <c r="K93" s="138">
        <v>7298.1</v>
      </c>
      <c r="L93" s="65">
        <v>30</v>
      </c>
      <c r="M93" s="67">
        <v>24327</v>
      </c>
      <c r="N93"/>
      <c r="O93" s="188">
        <v>3</v>
      </c>
      <c r="P93" s="189">
        <v>18</v>
      </c>
      <c r="Q93" s="189">
        <v>1</v>
      </c>
      <c r="R93" s="189">
        <v>3</v>
      </c>
      <c r="S93" s="189">
        <v>5</v>
      </c>
      <c r="T93" s="189">
        <v>6</v>
      </c>
      <c r="U93" s="96">
        <f t="shared" si="4"/>
        <v>36</v>
      </c>
      <c r="V93" s="246" t="s">
        <v>284</v>
      </c>
      <c r="W93" s="19"/>
    </row>
    <row r="94" spans="1:23" s="26" customFormat="1" ht="30">
      <c r="A94" s="57" t="s">
        <v>119</v>
      </c>
      <c r="B94" s="233">
        <v>151</v>
      </c>
      <c r="C94" s="69">
        <v>43031</v>
      </c>
      <c r="D94" s="76" t="s">
        <v>153</v>
      </c>
      <c r="E94" s="250" t="s">
        <v>378</v>
      </c>
      <c r="F94" s="52" t="s">
        <v>14</v>
      </c>
      <c r="G94" s="52" t="s">
        <v>15</v>
      </c>
      <c r="H94" s="113">
        <v>419440.55</v>
      </c>
      <c r="I94" s="144">
        <v>126488.1</v>
      </c>
      <c r="J94" s="170">
        <v>70</v>
      </c>
      <c r="K94" s="136">
        <v>54209.18</v>
      </c>
      <c r="L94" s="54">
        <v>30</v>
      </c>
      <c r="M94" s="53">
        <v>180697.28</v>
      </c>
      <c r="N94" s="19"/>
      <c r="O94" s="188">
        <v>3</v>
      </c>
      <c r="P94" s="189">
        <v>19</v>
      </c>
      <c r="Q94" s="189">
        <v>6</v>
      </c>
      <c r="R94" s="189">
        <v>3</v>
      </c>
      <c r="S94" s="189">
        <v>5</v>
      </c>
      <c r="T94" s="189">
        <v>0</v>
      </c>
      <c r="U94" s="96">
        <f t="shared" si="4"/>
        <v>36</v>
      </c>
      <c r="V94" s="246" t="s">
        <v>284</v>
      </c>
      <c r="W94" s="19"/>
    </row>
    <row r="95" spans="1:23" s="26" customFormat="1" ht="30">
      <c r="A95" s="57" t="s">
        <v>18</v>
      </c>
      <c r="B95" s="233">
        <v>176</v>
      </c>
      <c r="C95" s="69">
        <v>43084</v>
      </c>
      <c r="D95" s="202" t="s">
        <v>175</v>
      </c>
      <c r="E95" s="250" t="s">
        <v>379</v>
      </c>
      <c r="F95" s="52" t="s">
        <v>14</v>
      </c>
      <c r="G95" s="52" t="s">
        <v>15</v>
      </c>
      <c r="H95" s="113">
        <v>159740.26</v>
      </c>
      <c r="I95" s="144">
        <v>84090.73</v>
      </c>
      <c r="J95" s="172">
        <v>70</v>
      </c>
      <c r="K95" s="136">
        <v>36038.879999999997</v>
      </c>
      <c r="L95" s="52">
        <v>30</v>
      </c>
      <c r="M95" s="53">
        <v>120129.61</v>
      </c>
      <c r="O95" s="188">
        <v>3</v>
      </c>
      <c r="P95" s="189">
        <v>14</v>
      </c>
      <c r="Q95" s="189">
        <v>6</v>
      </c>
      <c r="R95" s="189">
        <v>3</v>
      </c>
      <c r="S95" s="189">
        <v>5</v>
      </c>
      <c r="T95" s="189">
        <v>5</v>
      </c>
      <c r="U95" s="96">
        <f t="shared" si="4"/>
        <v>36</v>
      </c>
      <c r="V95" s="246" t="s">
        <v>284</v>
      </c>
      <c r="W95" s="19"/>
    </row>
    <row r="96" spans="1:23" s="26" customFormat="1" ht="30">
      <c r="A96" s="57" t="s">
        <v>21</v>
      </c>
      <c r="B96" s="233">
        <v>177</v>
      </c>
      <c r="C96" s="69">
        <v>43084</v>
      </c>
      <c r="D96" s="202" t="s">
        <v>176</v>
      </c>
      <c r="E96" s="250" t="s">
        <v>380</v>
      </c>
      <c r="F96" s="52" t="s">
        <v>20</v>
      </c>
      <c r="G96" s="52" t="s">
        <v>25</v>
      </c>
      <c r="H96" s="113">
        <v>636682.75</v>
      </c>
      <c r="I96" s="144">
        <v>115406.64</v>
      </c>
      <c r="J96" s="172">
        <v>70</v>
      </c>
      <c r="K96" s="136">
        <v>49459.99</v>
      </c>
      <c r="L96" s="52">
        <v>30</v>
      </c>
      <c r="M96" s="53">
        <v>164866.63</v>
      </c>
      <c r="O96" s="188">
        <v>3</v>
      </c>
      <c r="P96" s="189">
        <v>19</v>
      </c>
      <c r="Q96" s="189">
        <v>6</v>
      </c>
      <c r="R96" s="189">
        <v>3</v>
      </c>
      <c r="S96" s="189">
        <v>5</v>
      </c>
      <c r="T96" s="189">
        <v>0</v>
      </c>
      <c r="U96" s="96">
        <f t="shared" si="4"/>
        <v>36</v>
      </c>
      <c r="V96" s="246" t="s">
        <v>284</v>
      </c>
      <c r="W96" s="19"/>
    </row>
    <row r="97" spans="1:26" s="26" customFormat="1" ht="30">
      <c r="A97" s="57" t="s">
        <v>119</v>
      </c>
      <c r="B97" s="233">
        <v>187</v>
      </c>
      <c r="C97" s="71">
        <v>43084</v>
      </c>
      <c r="D97" s="203" t="s">
        <v>187</v>
      </c>
      <c r="E97" s="49" t="s">
        <v>381</v>
      </c>
      <c r="F97" s="16" t="s">
        <v>20</v>
      </c>
      <c r="G97" s="52" t="s">
        <v>15</v>
      </c>
      <c r="H97" s="114">
        <v>685559.01</v>
      </c>
      <c r="I97" s="146">
        <v>100000</v>
      </c>
      <c r="J97" s="178">
        <f t="shared" ref="J97:J103" si="6">I97/M97</f>
        <v>0.80048746484659294</v>
      </c>
      <c r="K97" s="140">
        <v>24923.88</v>
      </c>
      <c r="L97" s="72">
        <f t="shared" ref="L97:L103" si="7">K97/M97</f>
        <v>0.19951253515340703</v>
      </c>
      <c r="M97" s="17">
        <v>124923.88</v>
      </c>
      <c r="N97" s="19"/>
      <c r="O97" s="188">
        <v>3</v>
      </c>
      <c r="P97" s="189">
        <v>14</v>
      </c>
      <c r="Q97" s="189">
        <v>6</v>
      </c>
      <c r="R97" s="189">
        <v>2</v>
      </c>
      <c r="S97" s="189">
        <v>5</v>
      </c>
      <c r="T97" s="189">
        <v>6</v>
      </c>
      <c r="U97" s="96">
        <f t="shared" si="4"/>
        <v>36</v>
      </c>
      <c r="V97" s="246" t="s">
        <v>284</v>
      </c>
      <c r="W97" s="19"/>
    </row>
    <row r="98" spans="1:26" s="26" customFormat="1" ht="30">
      <c r="A98" s="57" t="s">
        <v>119</v>
      </c>
      <c r="B98" s="233">
        <v>196</v>
      </c>
      <c r="C98" s="71">
        <v>43084</v>
      </c>
      <c r="D98" s="203" t="s">
        <v>194</v>
      </c>
      <c r="E98" s="49" t="s">
        <v>382</v>
      </c>
      <c r="F98" s="16" t="s">
        <v>20</v>
      </c>
      <c r="G98" s="52" t="s">
        <v>15</v>
      </c>
      <c r="H98" s="114">
        <v>798551.1</v>
      </c>
      <c r="I98" s="146">
        <v>764178.28</v>
      </c>
      <c r="J98" s="178">
        <f t="shared" si="6"/>
        <v>0.79999999999999993</v>
      </c>
      <c r="K98" s="140">
        <v>191044.57</v>
      </c>
      <c r="L98" s="72">
        <f t="shared" si="7"/>
        <v>0.19999999999999998</v>
      </c>
      <c r="M98" s="17">
        <f t="shared" ref="M98:M103" si="8">I98+K98</f>
        <v>955222.85000000009</v>
      </c>
      <c r="N98" s="19"/>
      <c r="O98" s="188">
        <v>3</v>
      </c>
      <c r="P98" s="189">
        <v>14</v>
      </c>
      <c r="Q98" s="189">
        <v>6</v>
      </c>
      <c r="R98" s="189">
        <v>2</v>
      </c>
      <c r="S98" s="189">
        <v>5</v>
      </c>
      <c r="T98" s="189">
        <v>6</v>
      </c>
      <c r="U98" s="96">
        <f t="shared" si="4"/>
        <v>36</v>
      </c>
      <c r="V98" s="246" t="s">
        <v>284</v>
      </c>
      <c r="W98" s="19"/>
    </row>
    <row r="99" spans="1:26" s="26" customFormat="1" ht="30">
      <c r="A99" s="57" t="s">
        <v>26</v>
      </c>
      <c r="B99" s="233">
        <v>198</v>
      </c>
      <c r="C99" s="71">
        <v>43084</v>
      </c>
      <c r="D99" s="205" t="s">
        <v>138</v>
      </c>
      <c r="E99" s="93" t="s">
        <v>383</v>
      </c>
      <c r="F99" s="16" t="s">
        <v>14</v>
      </c>
      <c r="G99" s="52" t="s">
        <v>15</v>
      </c>
      <c r="H99" s="114">
        <v>1204545.75</v>
      </c>
      <c r="I99" s="146">
        <v>111724.74</v>
      </c>
      <c r="J99" s="178">
        <f t="shared" si="6"/>
        <v>0.70000000626539838</v>
      </c>
      <c r="K99" s="140">
        <v>47882.03</v>
      </c>
      <c r="L99" s="72">
        <f t="shared" si="7"/>
        <v>0.29999999373460157</v>
      </c>
      <c r="M99" s="17">
        <f t="shared" si="8"/>
        <v>159606.77000000002</v>
      </c>
      <c r="N99" s="19"/>
      <c r="O99" s="188">
        <v>3</v>
      </c>
      <c r="P99" s="189">
        <v>13</v>
      </c>
      <c r="Q99" s="189">
        <v>6</v>
      </c>
      <c r="R99" s="189">
        <v>3</v>
      </c>
      <c r="S99" s="189">
        <v>5</v>
      </c>
      <c r="T99" s="189">
        <v>6</v>
      </c>
      <c r="U99" s="96">
        <f t="shared" si="4"/>
        <v>36</v>
      </c>
      <c r="V99" s="246" t="s">
        <v>284</v>
      </c>
      <c r="W99" s="19"/>
    </row>
    <row r="100" spans="1:26" s="26" customFormat="1" ht="45">
      <c r="A100" s="57" t="s">
        <v>196</v>
      </c>
      <c r="B100" s="233">
        <v>199</v>
      </c>
      <c r="C100" s="71">
        <v>43084</v>
      </c>
      <c r="D100" s="205" t="s">
        <v>278</v>
      </c>
      <c r="E100" s="93" t="s">
        <v>384</v>
      </c>
      <c r="F100" s="16" t="s">
        <v>20</v>
      </c>
      <c r="G100" s="52" t="s">
        <v>15</v>
      </c>
      <c r="H100" s="114">
        <v>238437.3</v>
      </c>
      <c r="I100" s="146">
        <v>30000</v>
      </c>
      <c r="J100" s="178">
        <f t="shared" si="6"/>
        <v>0.71380984105834211</v>
      </c>
      <c r="K100" s="140">
        <v>12028</v>
      </c>
      <c r="L100" s="72">
        <f t="shared" si="7"/>
        <v>0.28619015894165795</v>
      </c>
      <c r="M100" s="17">
        <f t="shared" si="8"/>
        <v>42028</v>
      </c>
      <c r="N100" s="19"/>
      <c r="O100" s="188">
        <v>3</v>
      </c>
      <c r="P100" s="189">
        <v>14</v>
      </c>
      <c r="Q100" s="189">
        <v>6</v>
      </c>
      <c r="R100" s="189">
        <v>3</v>
      </c>
      <c r="S100" s="189">
        <v>5</v>
      </c>
      <c r="T100" s="189">
        <v>5</v>
      </c>
      <c r="U100" s="96">
        <f t="shared" si="4"/>
        <v>36</v>
      </c>
      <c r="V100" s="246" t="s">
        <v>284</v>
      </c>
      <c r="W100" s="102"/>
    </row>
    <row r="101" spans="1:26" s="26" customFormat="1" ht="30">
      <c r="A101" s="57" t="s">
        <v>119</v>
      </c>
      <c r="B101" s="233">
        <v>204</v>
      </c>
      <c r="C101" s="71">
        <v>43084</v>
      </c>
      <c r="D101" s="206" t="s">
        <v>287</v>
      </c>
      <c r="E101" s="90" t="s">
        <v>385</v>
      </c>
      <c r="F101" s="16" t="s">
        <v>20</v>
      </c>
      <c r="G101" s="52" t="s">
        <v>15</v>
      </c>
      <c r="H101" s="113">
        <v>395196.93</v>
      </c>
      <c r="I101" s="146">
        <v>115081.57</v>
      </c>
      <c r="J101" s="179">
        <f t="shared" si="6"/>
        <v>0.699999969586791</v>
      </c>
      <c r="K101" s="140">
        <v>49320.68</v>
      </c>
      <c r="L101" s="73">
        <f t="shared" si="7"/>
        <v>0.30000003041320905</v>
      </c>
      <c r="M101" s="17">
        <f t="shared" si="8"/>
        <v>164402.25</v>
      </c>
      <c r="N101" s="19"/>
      <c r="O101" s="188">
        <v>3</v>
      </c>
      <c r="P101" s="189">
        <v>16</v>
      </c>
      <c r="Q101" s="189">
        <v>3</v>
      </c>
      <c r="R101" s="189">
        <v>3</v>
      </c>
      <c r="S101" s="189">
        <v>5</v>
      </c>
      <c r="T101" s="189">
        <v>6</v>
      </c>
      <c r="U101" s="96">
        <f t="shared" si="4"/>
        <v>36</v>
      </c>
      <c r="V101" s="246" t="s">
        <v>284</v>
      </c>
      <c r="W101" s="19"/>
    </row>
    <row r="102" spans="1:26" s="26" customFormat="1" ht="30">
      <c r="A102" s="57" t="s">
        <v>26</v>
      </c>
      <c r="B102" s="233">
        <v>205</v>
      </c>
      <c r="C102" s="71">
        <v>43084</v>
      </c>
      <c r="D102" s="205" t="s">
        <v>200</v>
      </c>
      <c r="E102" s="93" t="s">
        <v>386</v>
      </c>
      <c r="F102" s="16" t="s">
        <v>14</v>
      </c>
      <c r="G102" s="52" t="s">
        <v>15</v>
      </c>
      <c r="H102" s="114">
        <v>85483.08</v>
      </c>
      <c r="I102" s="146">
        <v>196840.78</v>
      </c>
      <c r="J102" s="179">
        <f t="shared" si="6"/>
        <v>0.70000001066852124</v>
      </c>
      <c r="K102" s="140">
        <v>84360.33</v>
      </c>
      <c r="L102" s="208">
        <f t="shared" si="7"/>
        <v>0.29999998933147881</v>
      </c>
      <c r="M102" s="17">
        <f t="shared" si="8"/>
        <v>281201.11</v>
      </c>
      <c r="N102" s="19"/>
      <c r="O102" s="188">
        <v>3</v>
      </c>
      <c r="P102" s="189">
        <v>13</v>
      </c>
      <c r="Q102" s="189">
        <v>6</v>
      </c>
      <c r="R102" s="189">
        <v>3</v>
      </c>
      <c r="S102" s="189">
        <v>5</v>
      </c>
      <c r="T102" s="189">
        <v>6</v>
      </c>
      <c r="U102" s="96">
        <f t="shared" si="4"/>
        <v>36</v>
      </c>
      <c r="V102" s="246" t="s">
        <v>284</v>
      </c>
      <c r="W102" s="19"/>
    </row>
    <row r="103" spans="1:26" s="26" customFormat="1" ht="45">
      <c r="A103" s="57" t="s">
        <v>26</v>
      </c>
      <c r="B103" s="233">
        <v>208</v>
      </c>
      <c r="C103" s="71">
        <v>43084</v>
      </c>
      <c r="D103" s="205" t="s">
        <v>202</v>
      </c>
      <c r="E103" s="93" t="s">
        <v>387</v>
      </c>
      <c r="F103" s="16" t="s">
        <v>14</v>
      </c>
      <c r="G103" s="52" t="s">
        <v>15</v>
      </c>
      <c r="H103" s="114">
        <v>57030.080000000002</v>
      </c>
      <c r="I103" s="146">
        <v>63350.62</v>
      </c>
      <c r="J103" s="179">
        <f t="shared" si="6"/>
        <v>0.69999996685115473</v>
      </c>
      <c r="K103" s="140">
        <v>27150.27</v>
      </c>
      <c r="L103" s="73">
        <f t="shared" si="7"/>
        <v>0.30000003314884527</v>
      </c>
      <c r="M103" s="17">
        <f t="shared" si="8"/>
        <v>90500.89</v>
      </c>
      <c r="N103" s="19"/>
      <c r="O103" s="188">
        <v>3</v>
      </c>
      <c r="P103" s="189">
        <v>13</v>
      </c>
      <c r="Q103" s="189">
        <v>6</v>
      </c>
      <c r="R103" s="189">
        <v>3</v>
      </c>
      <c r="S103" s="189">
        <v>5</v>
      </c>
      <c r="T103" s="189">
        <v>6</v>
      </c>
      <c r="U103" s="96">
        <f t="shared" si="4"/>
        <v>36</v>
      </c>
      <c r="V103" s="246" t="s">
        <v>284</v>
      </c>
      <c r="W103" s="101"/>
    </row>
    <row r="104" spans="1:26" s="26" customFormat="1" ht="30">
      <c r="A104" s="57" t="s">
        <v>26</v>
      </c>
      <c r="B104" s="233">
        <v>219</v>
      </c>
      <c r="C104" s="75" t="s">
        <v>208</v>
      </c>
      <c r="D104" s="76" t="s">
        <v>211</v>
      </c>
      <c r="E104" s="49" t="s">
        <v>388</v>
      </c>
      <c r="F104" s="52" t="s">
        <v>14</v>
      </c>
      <c r="G104" s="16" t="s">
        <v>15</v>
      </c>
      <c r="H104" s="113">
        <v>443678.71</v>
      </c>
      <c r="I104" s="144">
        <v>120000</v>
      </c>
      <c r="J104" s="145">
        <v>79.87</v>
      </c>
      <c r="K104" s="125">
        <v>30241.8</v>
      </c>
      <c r="L104" s="75">
        <v>20.13</v>
      </c>
      <c r="M104" s="53">
        <v>150241.79999999999</v>
      </c>
      <c r="N104" s="19"/>
      <c r="O104" s="188">
        <v>3</v>
      </c>
      <c r="P104" s="189">
        <v>16</v>
      </c>
      <c r="Q104" s="189">
        <v>6</v>
      </c>
      <c r="R104" s="189">
        <v>2</v>
      </c>
      <c r="S104" s="189">
        <v>5</v>
      </c>
      <c r="T104" s="189">
        <v>4</v>
      </c>
      <c r="U104" s="96">
        <f t="shared" si="4"/>
        <v>36</v>
      </c>
      <c r="V104" s="246" t="s">
        <v>284</v>
      </c>
      <c r="W104" s="101"/>
    </row>
    <row r="105" spans="1:26" s="26" customFormat="1" ht="30">
      <c r="A105" s="57" t="s">
        <v>57</v>
      </c>
      <c r="B105" s="233">
        <v>223</v>
      </c>
      <c r="C105" s="75" t="s">
        <v>208</v>
      </c>
      <c r="D105" s="76" t="s">
        <v>218</v>
      </c>
      <c r="E105" s="250" t="s">
        <v>389</v>
      </c>
      <c r="F105" s="52" t="s">
        <v>20</v>
      </c>
      <c r="G105" s="16" t="s">
        <v>15</v>
      </c>
      <c r="H105" s="113">
        <v>301757.58</v>
      </c>
      <c r="I105" s="144">
        <v>70000</v>
      </c>
      <c r="J105" s="145" t="s">
        <v>219</v>
      </c>
      <c r="K105" s="125">
        <v>15903.2</v>
      </c>
      <c r="L105" s="75" t="s">
        <v>220</v>
      </c>
      <c r="M105" s="53">
        <v>85903.2</v>
      </c>
      <c r="N105"/>
      <c r="O105" s="188">
        <v>3</v>
      </c>
      <c r="P105" s="189">
        <v>20</v>
      </c>
      <c r="Q105" s="189">
        <v>6</v>
      </c>
      <c r="R105" s="189">
        <v>2</v>
      </c>
      <c r="S105" s="189">
        <v>5</v>
      </c>
      <c r="T105" s="189">
        <v>0</v>
      </c>
      <c r="U105" s="96">
        <f t="shared" si="4"/>
        <v>36</v>
      </c>
      <c r="V105" s="246" t="s">
        <v>284</v>
      </c>
      <c r="W105" s="101"/>
    </row>
    <row r="106" spans="1:26" s="26" customFormat="1" ht="30">
      <c r="A106" s="57" t="s">
        <v>26</v>
      </c>
      <c r="B106" s="233">
        <v>227</v>
      </c>
      <c r="C106" s="75" t="s">
        <v>208</v>
      </c>
      <c r="D106" s="76" t="s">
        <v>230</v>
      </c>
      <c r="E106" s="250" t="s">
        <v>390</v>
      </c>
      <c r="F106" s="52" t="s">
        <v>20</v>
      </c>
      <c r="G106" s="16" t="s">
        <v>15</v>
      </c>
      <c r="H106" s="113">
        <v>2356423.23</v>
      </c>
      <c r="I106" s="144">
        <v>34933.760000000002</v>
      </c>
      <c r="J106" s="145" t="s">
        <v>231</v>
      </c>
      <c r="K106" s="125">
        <v>14971.61</v>
      </c>
      <c r="L106" s="75" t="s">
        <v>232</v>
      </c>
      <c r="M106" s="53">
        <v>49905.37</v>
      </c>
      <c r="N106" s="19"/>
      <c r="O106" s="188">
        <v>3</v>
      </c>
      <c r="P106" s="189">
        <v>14</v>
      </c>
      <c r="Q106" s="189">
        <v>6</v>
      </c>
      <c r="R106" s="189">
        <v>3</v>
      </c>
      <c r="S106" s="189">
        <v>5</v>
      </c>
      <c r="T106" s="189">
        <v>5</v>
      </c>
      <c r="U106" s="96">
        <f t="shared" si="4"/>
        <v>36</v>
      </c>
      <c r="V106" s="246" t="s">
        <v>284</v>
      </c>
      <c r="W106" s="101"/>
    </row>
    <row r="107" spans="1:26" s="26" customFormat="1" ht="30">
      <c r="A107" s="57" t="s">
        <v>26</v>
      </c>
      <c r="B107" s="233">
        <v>228</v>
      </c>
      <c r="C107" s="75" t="s">
        <v>208</v>
      </c>
      <c r="D107" s="207" t="s">
        <v>233</v>
      </c>
      <c r="E107" s="250" t="s">
        <v>391</v>
      </c>
      <c r="F107" s="52" t="s">
        <v>14</v>
      </c>
      <c r="G107" s="16" t="s">
        <v>15</v>
      </c>
      <c r="H107" s="113">
        <v>158531.43</v>
      </c>
      <c r="I107" s="144">
        <v>150000</v>
      </c>
      <c r="J107" s="145" t="s">
        <v>234</v>
      </c>
      <c r="K107" s="125">
        <v>38169</v>
      </c>
      <c r="L107" s="75" t="s">
        <v>235</v>
      </c>
      <c r="M107" s="53">
        <v>188169</v>
      </c>
      <c r="N107" s="19"/>
      <c r="O107" s="188">
        <v>2</v>
      </c>
      <c r="P107" s="189">
        <v>16</v>
      </c>
      <c r="Q107" s="189">
        <v>6</v>
      </c>
      <c r="R107" s="189">
        <v>2</v>
      </c>
      <c r="S107" s="189">
        <v>5</v>
      </c>
      <c r="T107" s="189">
        <v>5</v>
      </c>
      <c r="U107" s="96">
        <f t="shared" si="4"/>
        <v>36</v>
      </c>
      <c r="V107" s="246" t="s">
        <v>284</v>
      </c>
      <c r="W107" s="101"/>
    </row>
    <row r="108" spans="1:26" s="26" customFormat="1" ht="30">
      <c r="A108" s="57" t="s">
        <v>26</v>
      </c>
      <c r="B108" s="233">
        <v>232</v>
      </c>
      <c r="C108" s="75" t="s">
        <v>208</v>
      </c>
      <c r="D108" s="76" t="s">
        <v>237</v>
      </c>
      <c r="E108" s="250" t="s">
        <v>392</v>
      </c>
      <c r="F108" s="52" t="s">
        <v>20</v>
      </c>
      <c r="G108" s="16" t="s">
        <v>15</v>
      </c>
      <c r="H108" s="113">
        <v>583984.13</v>
      </c>
      <c r="I108" s="144">
        <v>367544.27</v>
      </c>
      <c r="J108" s="145" t="s">
        <v>231</v>
      </c>
      <c r="K108" s="125">
        <v>157518.97</v>
      </c>
      <c r="L108" s="75" t="s">
        <v>232</v>
      </c>
      <c r="M108" s="53">
        <v>525063.24</v>
      </c>
      <c r="N108" s="19"/>
      <c r="O108" s="188">
        <v>3</v>
      </c>
      <c r="P108" s="189">
        <v>19</v>
      </c>
      <c r="Q108" s="189">
        <v>6</v>
      </c>
      <c r="R108" s="189">
        <v>3</v>
      </c>
      <c r="S108" s="189">
        <v>0</v>
      </c>
      <c r="T108" s="189">
        <v>5</v>
      </c>
      <c r="U108" s="96">
        <f t="shared" si="4"/>
        <v>36</v>
      </c>
      <c r="V108" s="246" t="s">
        <v>284</v>
      </c>
      <c r="W108" s="41"/>
    </row>
    <row r="109" spans="1:26" s="26" customFormat="1" ht="30">
      <c r="A109" s="57" t="s">
        <v>40</v>
      </c>
      <c r="B109" s="233">
        <v>239</v>
      </c>
      <c r="C109" s="230" t="s">
        <v>208</v>
      </c>
      <c r="D109" s="68" t="s">
        <v>246</v>
      </c>
      <c r="E109" s="250" t="s">
        <v>393</v>
      </c>
      <c r="F109" s="52" t="s">
        <v>20</v>
      </c>
      <c r="G109" s="16" t="s">
        <v>15</v>
      </c>
      <c r="H109" s="113">
        <v>113328.57</v>
      </c>
      <c r="I109" s="144">
        <v>77972.2</v>
      </c>
      <c r="J109" s="145" t="s">
        <v>247</v>
      </c>
      <c r="K109" s="125">
        <v>33200</v>
      </c>
      <c r="L109" s="75" t="s">
        <v>248</v>
      </c>
      <c r="M109" s="53">
        <v>128008.83</v>
      </c>
      <c r="N109" s="13"/>
      <c r="O109" s="188">
        <v>3</v>
      </c>
      <c r="P109" s="189">
        <v>22</v>
      </c>
      <c r="Q109" s="189">
        <v>3</v>
      </c>
      <c r="R109" s="189">
        <v>3</v>
      </c>
      <c r="S109" s="189">
        <v>5</v>
      </c>
      <c r="T109" s="189">
        <v>0</v>
      </c>
      <c r="U109" s="96">
        <f t="shared" si="4"/>
        <v>36</v>
      </c>
      <c r="V109" s="246" t="s">
        <v>284</v>
      </c>
      <c r="W109" s="41"/>
    </row>
    <row r="110" spans="1:26" s="26" customFormat="1" ht="30">
      <c r="A110" s="57" t="s">
        <v>119</v>
      </c>
      <c r="B110" s="233">
        <v>242</v>
      </c>
      <c r="C110" s="230" t="s">
        <v>208</v>
      </c>
      <c r="D110" s="68" t="s">
        <v>251</v>
      </c>
      <c r="E110" s="250" t="s">
        <v>523</v>
      </c>
      <c r="F110" s="52" t="s">
        <v>14</v>
      </c>
      <c r="G110" s="16" t="s">
        <v>15</v>
      </c>
      <c r="H110" s="113">
        <v>1302388.6200000001</v>
      </c>
      <c r="I110" s="144">
        <v>91984.26</v>
      </c>
      <c r="J110" s="145" t="s">
        <v>231</v>
      </c>
      <c r="K110" s="125">
        <v>39421.83</v>
      </c>
      <c r="L110" s="75" t="s">
        <v>232</v>
      </c>
      <c r="M110" s="53">
        <v>131406.09</v>
      </c>
      <c r="N110" s="19"/>
      <c r="O110" s="188">
        <v>3</v>
      </c>
      <c r="P110" s="189">
        <v>14</v>
      </c>
      <c r="Q110" s="189">
        <v>6</v>
      </c>
      <c r="R110" s="189">
        <v>3</v>
      </c>
      <c r="S110" s="189">
        <v>5</v>
      </c>
      <c r="T110" s="189">
        <v>5</v>
      </c>
      <c r="U110" s="96">
        <f t="shared" si="4"/>
        <v>36</v>
      </c>
      <c r="V110" s="246" t="s">
        <v>284</v>
      </c>
      <c r="W110" s="101"/>
    </row>
    <row r="111" spans="1:26" s="26" customFormat="1" ht="30">
      <c r="A111" s="57" t="s">
        <v>119</v>
      </c>
      <c r="B111" s="233">
        <v>244</v>
      </c>
      <c r="C111" s="230" t="s">
        <v>208</v>
      </c>
      <c r="D111" s="68" t="s">
        <v>254</v>
      </c>
      <c r="E111" s="250" t="s">
        <v>394</v>
      </c>
      <c r="F111" s="52" t="s">
        <v>20</v>
      </c>
      <c r="G111" s="16" t="s">
        <v>15</v>
      </c>
      <c r="H111" s="113">
        <v>175697.48</v>
      </c>
      <c r="I111" s="144">
        <v>671785.18</v>
      </c>
      <c r="J111" s="145" t="s">
        <v>240</v>
      </c>
      <c r="K111" s="125">
        <v>167946.3</v>
      </c>
      <c r="L111" s="75" t="s">
        <v>241</v>
      </c>
      <c r="M111" s="53">
        <v>839731.48</v>
      </c>
      <c r="N111" s="19"/>
      <c r="O111" s="188">
        <v>3</v>
      </c>
      <c r="P111" s="189">
        <v>16</v>
      </c>
      <c r="Q111" s="189">
        <v>6</v>
      </c>
      <c r="R111" s="189">
        <v>2</v>
      </c>
      <c r="S111" s="189">
        <v>5</v>
      </c>
      <c r="T111" s="189">
        <v>4</v>
      </c>
      <c r="U111" s="96">
        <f t="shared" si="4"/>
        <v>36</v>
      </c>
      <c r="V111" s="246" t="s">
        <v>284</v>
      </c>
      <c r="W111" s="101"/>
      <c r="X111" s="245"/>
      <c r="Y111" s="245"/>
      <c r="Z111" s="245"/>
    </row>
    <row r="112" spans="1:26" s="26" customFormat="1" ht="30">
      <c r="A112" s="1" t="s">
        <v>18</v>
      </c>
      <c r="B112" s="232">
        <v>5</v>
      </c>
      <c r="C112" s="27">
        <v>43048</v>
      </c>
      <c r="D112" s="191" t="s">
        <v>19</v>
      </c>
      <c r="E112" s="251" t="s">
        <v>395</v>
      </c>
      <c r="F112" s="22" t="s">
        <v>14</v>
      </c>
      <c r="G112" s="22" t="s">
        <v>15</v>
      </c>
      <c r="H112" s="115">
        <v>128571.43</v>
      </c>
      <c r="I112" s="148">
        <v>335536</v>
      </c>
      <c r="J112" s="149">
        <v>80</v>
      </c>
      <c r="K112" s="127">
        <v>83884.160000000003</v>
      </c>
      <c r="L112" s="24">
        <v>20</v>
      </c>
      <c r="M112" s="25">
        <f>I112+K112</f>
        <v>419420.16000000003</v>
      </c>
      <c r="O112" s="188">
        <v>2</v>
      </c>
      <c r="P112" s="189">
        <v>13</v>
      </c>
      <c r="Q112" s="189">
        <v>6</v>
      </c>
      <c r="R112" s="189">
        <v>2</v>
      </c>
      <c r="S112" s="189">
        <v>5</v>
      </c>
      <c r="T112" s="189">
        <v>7</v>
      </c>
      <c r="U112" s="96">
        <f t="shared" si="4"/>
        <v>35</v>
      </c>
      <c r="V112" s="30"/>
      <c r="W112" s="19"/>
    </row>
    <row r="113" spans="1:24" s="26" customFormat="1" ht="30">
      <c r="A113" s="1" t="s">
        <v>26</v>
      </c>
      <c r="B113" s="232">
        <v>9</v>
      </c>
      <c r="C113" s="27">
        <v>43052</v>
      </c>
      <c r="D113" s="190" t="s">
        <v>27</v>
      </c>
      <c r="E113" s="35" t="s">
        <v>396</v>
      </c>
      <c r="F113" s="16" t="s">
        <v>14</v>
      </c>
      <c r="G113" s="16" t="s">
        <v>15</v>
      </c>
      <c r="H113" s="114">
        <v>289424.34999999998</v>
      </c>
      <c r="I113" s="146">
        <v>99094.05</v>
      </c>
      <c r="J113" s="147">
        <v>70</v>
      </c>
      <c r="K113" s="126">
        <v>42468.88</v>
      </c>
      <c r="L113" s="18">
        <v>30</v>
      </c>
      <c r="M113" s="25">
        <f>I113+K113</f>
        <v>141562.93</v>
      </c>
      <c r="N113" s="19"/>
      <c r="O113" s="188">
        <v>3</v>
      </c>
      <c r="P113" s="189">
        <v>13</v>
      </c>
      <c r="Q113" s="189">
        <v>6</v>
      </c>
      <c r="R113" s="189">
        <v>3</v>
      </c>
      <c r="S113" s="189">
        <v>5</v>
      </c>
      <c r="T113" s="189">
        <v>5</v>
      </c>
      <c r="U113" s="96">
        <f t="shared" si="4"/>
        <v>35</v>
      </c>
      <c r="V113" s="47"/>
      <c r="W113" s="101"/>
    </row>
    <row r="114" spans="1:24" s="26" customFormat="1" ht="30">
      <c r="A114" s="1" t="s">
        <v>103</v>
      </c>
      <c r="B114" s="234">
        <v>91</v>
      </c>
      <c r="C114" s="48">
        <v>43081</v>
      </c>
      <c r="D114" s="201" t="s">
        <v>104</v>
      </c>
      <c r="E114" s="49" t="s">
        <v>397</v>
      </c>
      <c r="F114" s="52" t="s">
        <v>20</v>
      </c>
      <c r="G114" s="52" t="s">
        <v>25</v>
      </c>
      <c r="H114" s="113">
        <v>3000</v>
      </c>
      <c r="I114" s="144">
        <v>39975</v>
      </c>
      <c r="J114" s="170">
        <v>50</v>
      </c>
      <c r="K114" s="136">
        <v>39975</v>
      </c>
      <c r="L114" s="54">
        <v>50</v>
      </c>
      <c r="M114" s="23">
        <f>I114+K114</f>
        <v>79950</v>
      </c>
      <c r="N114" s="19"/>
      <c r="O114" s="188">
        <v>2</v>
      </c>
      <c r="P114" s="189">
        <v>17</v>
      </c>
      <c r="Q114" s="189">
        <v>6</v>
      </c>
      <c r="R114" s="189">
        <v>5</v>
      </c>
      <c r="S114" s="189">
        <v>5</v>
      </c>
      <c r="T114" s="189">
        <v>0</v>
      </c>
      <c r="U114" s="237">
        <f t="shared" si="4"/>
        <v>35</v>
      </c>
      <c r="V114" s="47"/>
      <c r="W114" s="102"/>
    </row>
    <row r="115" spans="1:24" s="26" customFormat="1" ht="30">
      <c r="A115" s="57" t="s">
        <v>16</v>
      </c>
      <c r="B115" s="233">
        <v>124</v>
      </c>
      <c r="C115" s="63">
        <v>43084</v>
      </c>
      <c r="D115" s="68" t="s">
        <v>130</v>
      </c>
      <c r="E115" s="252" t="s">
        <v>398</v>
      </c>
      <c r="F115" s="64" t="s">
        <v>128</v>
      </c>
      <c r="G115" s="52" t="s">
        <v>15</v>
      </c>
      <c r="H115" s="124">
        <v>625503.52</v>
      </c>
      <c r="I115" s="174">
        <v>585489.30000000005</v>
      </c>
      <c r="J115" s="175">
        <v>80</v>
      </c>
      <c r="K115" s="138">
        <v>146372.32</v>
      </c>
      <c r="L115" s="65">
        <v>20</v>
      </c>
      <c r="M115" s="67">
        <v>731861.62</v>
      </c>
      <c r="N115" s="19"/>
      <c r="O115" s="188">
        <v>2</v>
      </c>
      <c r="P115" s="189">
        <v>14</v>
      </c>
      <c r="Q115" s="189">
        <v>6</v>
      </c>
      <c r="R115" s="189">
        <v>2</v>
      </c>
      <c r="S115" s="189">
        <v>5</v>
      </c>
      <c r="T115" s="189">
        <v>6</v>
      </c>
      <c r="U115" s="96">
        <f t="shared" si="4"/>
        <v>35</v>
      </c>
      <c r="V115" s="47"/>
      <c r="W115" s="101"/>
    </row>
    <row r="116" spans="1:24" s="26" customFormat="1" ht="30">
      <c r="A116" s="57" t="s">
        <v>57</v>
      </c>
      <c r="B116" s="233">
        <v>203</v>
      </c>
      <c r="C116" s="71">
        <v>43084</v>
      </c>
      <c r="D116" s="205" t="s">
        <v>199</v>
      </c>
      <c r="E116" s="93" t="s">
        <v>399</v>
      </c>
      <c r="F116" s="16" t="s">
        <v>20</v>
      </c>
      <c r="G116" s="52" t="s">
        <v>15</v>
      </c>
      <c r="H116" s="114">
        <v>620189.06999999995</v>
      </c>
      <c r="I116" s="146">
        <v>550000</v>
      </c>
      <c r="J116" s="179">
        <f>I116/M116</f>
        <v>0.79120428268808352</v>
      </c>
      <c r="K116" s="140">
        <v>145142.85</v>
      </c>
      <c r="L116" s="208">
        <f>K116/M116</f>
        <v>0.20879571731191654</v>
      </c>
      <c r="M116" s="17">
        <f t="shared" ref="M116:M125" si="9">I116+K116</f>
        <v>695142.85</v>
      </c>
      <c r="N116"/>
      <c r="O116" s="188">
        <v>2</v>
      </c>
      <c r="P116" s="189">
        <v>20</v>
      </c>
      <c r="Q116" s="189">
        <v>6</v>
      </c>
      <c r="R116" s="189">
        <v>2</v>
      </c>
      <c r="S116" s="189">
        <v>0</v>
      </c>
      <c r="T116" s="189">
        <v>5</v>
      </c>
      <c r="U116" s="96">
        <f t="shared" si="4"/>
        <v>35</v>
      </c>
      <c r="V116" s="100"/>
      <c r="W116" s="19"/>
      <c r="X116" s="62"/>
    </row>
    <row r="117" spans="1:24" s="26" customFormat="1" ht="30">
      <c r="A117" s="57" t="s">
        <v>26</v>
      </c>
      <c r="B117" s="233">
        <v>209</v>
      </c>
      <c r="C117" s="71">
        <v>43084</v>
      </c>
      <c r="D117" s="203" t="s">
        <v>171</v>
      </c>
      <c r="E117" s="93" t="s">
        <v>400</v>
      </c>
      <c r="F117" s="16" t="s">
        <v>14</v>
      </c>
      <c r="G117" s="52" t="s">
        <v>15</v>
      </c>
      <c r="H117" s="114">
        <v>28500</v>
      </c>
      <c r="I117" s="146">
        <v>187911.43</v>
      </c>
      <c r="J117" s="179">
        <f>I117/M117</f>
        <v>0.7</v>
      </c>
      <c r="K117" s="140">
        <v>80533.47</v>
      </c>
      <c r="L117" s="73">
        <f>K117/M117</f>
        <v>0.3</v>
      </c>
      <c r="M117" s="17">
        <f t="shared" si="9"/>
        <v>268444.90000000002</v>
      </c>
      <c r="N117" s="19"/>
      <c r="O117" s="188">
        <v>3</v>
      </c>
      <c r="P117" s="189">
        <v>12</v>
      </c>
      <c r="Q117" s="189">
        <v>6</v>
      </c>
      <c r="R117" s="189">
        <v>3</v>
      </c>
      <c r="S117" s="189">
        <v>5</v>
      </c>
      <c r="T117" s="189">
        <v>6</v>
      </c>
      <c r="U117" s="96">
        <f t="shared" si="4"/>
        <v>35</v>
      </c>
      <c r="V117" s="47"/>
      <c r="W117" s="19"/>
      <c r="X117" s="62"/>
    </row>
    <row r="118" spans="1:24" s="26" customFormat="1" ht="45">
      <c r="A118" s="1" t="s">
        <v>16</v>
      </c>
      <c r="B118" s="234">
        <v>29</v>
      </c>
      <c r="C118" s="27">
        <v>43080</v>
      </c>
      <c r="D118" s="192" t="s">
        <v>52</v>
      </c>
      <c r="E118" s="59" t="s">
        <v>53</v>
      </c>
      <c r="F118" s="22" t="s">
        <v>20</v>
      </c>
      <c r="G118" s="22" t="s">
        <v>15</v>
      </c>
      <c r="H118" s="117">
        <v>516525.24</v>
      </c>
      <c r="I118" s="148">
        <v>110355.31</v>
      </c>
      <c r="J118" s="160">
        <v>70</v>
      </c>
      <c r="K118" s="127">
        <v>47295.13</v>
      </c>
      <c r="L118" s="37">
        <v>30</v>
      </c>
      <c r="M118" s="23">
        <f t="shared" si="9"/>
        <v>157650.44</v>
      </c>
      <c r="N118" s="19"/>
      <c r="O118" s="188">
        <v>2</v>
      </c>
      <c r="P118" s="189">
        <v>18</v>
      </c>
      <c r="Q118" s="189">
        <v>6</v>
      </c>
      <c r="R118" s="189">
        <v>3</v>
      </c>
      <c r="S118" s="189">
        <v>5</v>
      </c>
      <c r="T118" s="189">
        <v>0</v>
      </c>
      <c r="U118" s="96">
        <f t="shared" si="4"/>
        <v>34</v>
      </c>
      <c r="V118" s="47"/>
      <c r="W118" s="19"/>
      <c r="X118" s="62"/>
    </row>
    <row r="119" spans="1:24" s="26" customFormat="1" ht="31.5">
      <c r="A119" s="1" t="s">
        <v>11</v>
      </c>
      <c r="B119" s="234">
        <v>35</v>
      </c>
      <c r="C119" s="27">
        <v>43080</v>
      </c>
      <c r="D119" s="190" t="s">
        <v>508</v>
      </c>
      <c r="E119" s="35" t="s">
        <v>509</v>
      </c>
      <c r="F119" s="16" t="s">
        <v>14</v>
      </c>
      <c r="G119" s="16" t="s">
        <v>15</v>
      </c>
      <c r="H119" s="114">
        <v>650743.35</v>
      </c>
      <c r="I119" s="146">
        <v>184320.24</v>
      </c>
      <c r="J119" s="150">
        <v>90</v>
      </c>
      <c r="K119" s="126">
        <v>20480.03</v>
      </c>
      <c r="L119" s="16">
        <v>10</v>
      </c>
      <c r="M119" s="25">
        <f t="shared" si="9"/>
        <v>204800.27</v>
      </c>
      <c r="N119" s="19"/>
      <c r="O119" s="188">
        <v>3</v>
      </c>
      <c r="P119" s="189">
        <v>14</v>
      </c>
      <c r="Q119" s="189">
        <v>6</v>
      </c>
      <c r="R119" s="189">
        <v>1</v>
      </c>
      <c r="S119" s="189">
        <v>5</v>
      </c>
      <c r="T119" s="189">
        <v>5</v>
      </c>
      <c r="U119" s="96">
        <f t="shared" si="4"/>
        <v>34</v>
      </c>
      <c r="V119" s="47"/>
      <c r="W119" s="101"/>
      <c r="X119" s="62"/>
    </row>
    <row r="120" spans="1:24" s="26" customFormat="1" ht="30">
      <c r="A120" s="1" t="s">
        <v>16</v>
      </c>
      <c r="B120" s="234">
        <v>71</v>
      </c>
      <c r="C120" s="39">
        <v>43084</v>
      </c>
      <c r="D120" s="192" t="s">
        <v>87</v>
      </c>
      <c r="E120" s="251" t="s">
        <v>401</v>
      </c>
      <c r="F120" s="22" t="s">
        <v>14</v>
      </c>
      <c r="G120" s="22" t="s">
        <v>25</v>
      </c>
      <c r="H120" s="117">
        <v>70000</v>
      </c>
      <c r="I120" s="148">
        <v>107108.7</v>
      </c>
      <c r="J120" s="160">
        <v>50</v>
      </c>
      <c r="K120" s="129">
        <v>107108.7</v>
      </c>
      <c r="L120" s="37">
        <v>50</v>
      </c>
      <c r="M120" s="23">
        <f t="shared" si="9"/>
        <v>214217.4</v>
      </c>
      <c r="N120" s="19"/>
      <c r="O120" s="188">
        <v>2</v>
      </c>
      <c r="P120" s="189">
        <v>16</v>
      </c>
      <c r="Q120" s="189">
        <v>6</v>
      </c>
      <c r="R120" s="189">
        <v>5</v>
      </c>
      <c r="S120" s="189">
        <v>5</v>
      </c>
      <c r="T120" s="189">
        <v>0</v>
      </c>
      <c r="U120" s="96">
        <f t="shared" si="4"/>
        <v>34</v>
      </c>
      <c r="V120" s="47"/>
      <c r="W120" s="19"/>
      <c r="X120" s="62"/>
    </row>
    <row r="121" spans="1:24" s="62" customFormat="1" ht="30">
      <c r="A121" s="1" t="s">
        <v>26</v>
      </c>
      <c r="B121" s="234">
        <v>86</v>
      </c>
      <c r="C121" s="48">
        <v>43082</v>
      </c>
      <c r="D121" s="68" t="s">
        <v>154</v>
      </c>
      <c r="E121" s="49" t="s">
        <v>402</v>
      </c>
      <c r="F121" s="52" t="s">
        <v>14</v>
      </c>
      <c r="G121" s="52" t="s">
        <v>15</v>
      </c>
      <c r="H121" s="113">
        <v>1114285.71</v>
      </c>
      <c r="I121" s="144">
        <v>250000</v>
      </c>
      <c r="J121" s="170">
        <v>79.97</v>
      </c>
      <c r="K121" s="136">
        <v>62627.199999999997</v>
      </c>
      <c r="L121" s="54">
        <v>20.03</v>
      </c>
      <c r="M121" s="23">
        <f t="shared" si="9"/>
        <v>312627.20000000001</v>
      </c>
      <c r="N121" s="19"/>
      <c r="O121" s="188">
        <v>4</v>
      </c>
      <c r="P121" s="189">
        <v>16</v>
      </c>
      <c r="Q121" s="189">
        <v>6</v>
      </c>
      <c r="R121" s="189">
        <v>2</v>
      </c>
      <c r="S121" s="189">
        <v>0</v>
      </c>
      <c r="T121" s="189">
        <v>6</v>
      </c>
      <c r="U121" s="96">
        <f t="shared" si="4"/>
        <v>34</v>
      </c>
      <c r="V121" s="47"/>
      <c r="W121" s="102"/>
      <c r="X121" s="19"/>
    </row>
    <row r="122" spans="1:24" s="62" customFormat="1" ht="30">
      <c r="A122" s="1" t="s">
        <v>26</v>
      </c>
      <c r="B122" s="234">
        <v>94</v>
      </c>
      <c r="C122" s="48">
        <v>43081</v>
      </c>
      <c r="D122" s="194" t="s">
        <v>106</v>
      </c>
      <c r="E122" s="250" t="s">
        <v>403</v>
      </c>
      <c r="F122" s="52" t="s">
        <v>20</v>
      </c>
      <c r="G122" s="52" t="s">
        <v>15</v>
      </c>
      <c r="H122" s="113">
        <v>986770.23</v>
      </c>
      <c r="I122" s="144">
        <v>249764.35</v>
      </c>
      <c r="J122" s="172">
        <v>66</v>
      </c>
      <c r="K122" s="136">
        <v>128666.48</v>
      </c>
      <c r="L122" s="52">
        <v>34</v>
      </c>
      <c r="M122" s="23">
        <f t="shared" si="9"/>
        <v>378430.83</v>
      </c>
      <c r="N122" s="19"/>
      <c r="O122" s="188">
        <v>3</v>
      </c>
      <c r="P122" s="189">
        <v>16</v>
      </c>
      <c r="Q122" s="189">
        <v>6</v>
      </c>
      <c r="R122" s="189">
        <v>4</v>
      </c>
      <c r="S122" s="189">
        <v>5</v>
      </c>
      <c r="T122" s="189">
        <v>0</v>
      </c>
      <c r="U122" s="96">
        <f t="shared" si="4"/>
        <v>34</v>
      </c>
      <c r="V122" s="47"/>
      <c r="W122" s="19"/>
      <c r="X122" s="19"/>
    </row>
    <row r="123" spans="1:24" s="62" customFormat="1" ht="30">
      <c r="A123" s="1" t="s">
        <v>18</v>
      </c>
      <c r="B123" s="232">
        <v>101</v>
      </c>
      <c r="C123" s="48">
        <v>43082</v>
      </c>
      <c r="D123" s="68" t="s">
        <v>112</v>
      </c>
      <c r="E123" s="250" t="s">
        <v>404</v>
      </c>
      <c r="F123" s="52" t="s">
        <v>14</v>
      </c>
      <c r="G123" s="52" t="s">
        <v>15</v>
      </c>
      <c r="H123" s="113">
        <v>1661285.63</v>
      </c>
      <c r="I123" s="144">
        <v>31603.34</v>
      </c>
      <c r="J123" s="170">
        <v>70</v>
      </c>
      <c r="K123" s="136">
        <v>13544.29</v>
      </c>
      <c r="L123" s="54">
        <v>30</v>
      </c>
      <c r="M123" s="23">
        <f t="shared" si="9"/>
        <v>45147.630000000005</v>
      </c>
      <c r="N123" s="26"/>
      <c r="O123" s="188">
        <v>3</v>
      </c>
      <c r="P123" s="189">
        <v>14</v>
      </c>
      <c r="Q123" s="189">
        <v>3</v>
      </c>
      <c r="R123" s="189">
        <v>3</v>
      </c>
      <c r="S123" s="189">
        <v>5</v>
      </c>
      <c r="T123" s="189">
        <v>6</v>
      </c>
      <c r="U123" s="96">
        <f t="shared" si="4"/>
        <v>34</v>
      </c>
      <c r="V123" s="30"/>
      <c r="W123" s="19"/>
      <c r="X123" s="19"/>
    </row>
    <row r="124" spans="1:24" s="62" customFormat="1" ht="30">
      <c r="A124" s="1" t="s">
        <v>28</v>
      </c>
      <c r="B124" s="236">
        <v>111</v>
      </c>
      <c r="C124" s="27">
        <v>43077</v>
      </c>
      <c r="D124" s="190" t="s">
        <v>121</v>
      </c>
      <c r="E124" s="35" t="s">
        <v>520</v>
      </c>
      <c r="F124" s="16" t="s">
        <v>14</v>
      </c>
      <c r="G124" s="16" t="s">
        <v>15</v>
      </c>
      <c r="H124" s="114">
        <v>684875.6</v>
      </c>
      <c r="I124" s="146">
        <f>112955.78+61669.44</f>
        <v>174625.22</v>
      </c>
      <c r="J124" s="155">
        <v>70</v>
      </c>
      <c r="K124" s="127">
        <f>48409.62+26429.76</f>
        <v>74839.38</v>
      </c>
      <c r="L124" s="80">
        <v>30</v>
      </c>
      <c r="M124" s="23">
        <f t="shared" si="9"/>
        <v>249464.6</v>
      </c>
      <c r="N124" s="26"/>
      <c r="O124" s="188">
        <v>2</v>
      </c>
      <c r="P124" s="189">
        <v>13</v>
      </c>
      <c r="Q124" s="189">
        <v>6</v>
      </c>
      <c r="R124" s="189">
        <v>3</v>
      </c>
      <c r="S124" s="189">
        <v>5</v>
      </c>
      <c r="T124" s="189">
        <v>5</v>
      </c>
      <c r="U124" s="96">
        <f t="shared" si="4"/>
        <v>34</v>
      </c>
      <c r="V124" s="30"/>
      <c r="W124" s="19"/>
      <c r="X124" s="19"/>
    </row>
    <row r="125" spans="1:24" s="62" customFormat="1" ht="30">
      <c r="A125" s="57" t="s">
        <v>30</v>
      </c>
      <c r="B125" s="236">
        <v>112</v>
      </c>
      <c r="C125" s="27">
        <v>43083</v>
      </c>
      <c r="D125" s="194" t="s">
        <v>510</v>
      </c>
      <c r="E125" s="251" t="s">
        <v>405</v>
      </c>
      <c r="F125" s="22" t="s">
        <v>20</v>
      </c>
      <c r="G125" s="22" t="s">
        <v>25</v>
      </c>
      <c r="H125" s="117">
        <v>9700</v>
      </c>
      <c r="I125" s="148">
        <f>11317+79745+180059+22039</f>
        <v>293160</v>
      </c>
      <c r="J125" s="155">
        <v>70</v>
      </c>
      <c r="K125" s="129">
        <f>4851+34176+77168+9445</f>
        <v>125640</v>
      </c>
      <c r="L125" s="80">
        <v>30</v>
      </c>
      <c r="M125" s="23">
        <f t="shared" si="9"/>
        <v>418800</v>
      </c>
      <c r="N125" s="13"/>
      <c r="O125" s="188">
        <v>2</v>
      </c>
      <c r="P125" s="189">
        <v>23</v>
      </c>
      <c r="Q125" s="189">
        <v>1</v>
      </c>
      <c r="R125" s="189">
        <v>3</v>
      </c>
      <c r="S125" s="189">
        <v>5</v>
      </c>
      <c r="T125" s="189">
        <v>0</v>
      </c>
      <c r="U125" s="96">
        <f t="shared" si="4"/>
        <v>34</v>
      </c>
      <c r="V125" s="98"/>
      <c r="W125" s="19"/>
      <c r="X125" s="19"/>
    </row>
    <row r="126" spans="1:24" s="62" customFormat="1" ht="30">
      <c r="A126" s="1" t="s">
        <v>44</v>
      </c>
      <c r="B126" s="233">
        <v>144</v>
      </c>
      <c r="C126" s="63">
        <v>43084</v>
      </c>
      <c r="D126" s="68" t="s">
        <v>511</v>
      </c>
      <c r="E126" s="252" t="s">
        <v>406</v>
      </c>
      <c r="F126" s="64" t="s">
        <v>128</v>
      </c>
      <c r="G126" s="58" t="s">
        <v>129</v>
      </c>
      <c r="H126" s="124">
        <v>0</v>
      </c>
      <c r="I126" s="174">
        <v>106928.08</v>
      </c>
      <c r="J126" s="177">
        <v>52.23</v>
      </c>
      <c r="K126" s="138">
        <v>97797.33</v>
      </c>
      <c r="L126" s="65">
        <v>47.77</v>
      </c>
      <c r="M126" s="67">
        <v>204725.41</v>
      </c>
      <c r="N126" s="13"/>
      <c r="O126" s="188">
        <v>4</v>
      </c>
      <c r="P126" s="189">
        <v>18</v>
      </c>
      <c r="Q126" s="189">
        <v>3</v>
      </c>
      <c r="R126" s="189">
        <v>5</v>
      </c>
      <c r="S126" s="189">
        <v>0</v>
      </c>
      <c r="T126" s="209">
        <v>4</v>
      </c>
      <c r="U126" s="96">
        <f t="shared" si="4"/>
        <v>34</v>
      </c>
      <c r="V126" s="98"/>
      <c r="W126" s="19"/>
      <c r="X126" s="19"/>
    </row>
    <row r="127" spans="1:24" s="62" customFormat="1" ht="30">
      <c r="A127" s="57" t="s">
        <v>21</v>
      </c>
      <c r="B127" s="233">
        <v>173</v>
      </c>
      <c r="C127" s="69">
        <v>43084</v>
      </c>
      <c r="D127" s="202" t="s">
        <v>172</v>
      </c>
      <c r="E127" s="250" t="s">
        <v>407</v>
      </c>
      <c r="F127" s="52" t="s">
        <v>20</v>
      </c>
      <c r="G127" s="52" t="s">
        <v>25</v>
      </c>
      <c r="H127" s="113">
        <v>385322.52</v>
      </c>
      <c r="I127" s="144">
        <v>360000</v>
      </c>
      <c r="J127" s="172">
        <v>84</v>
      </c>
      <c r="K127" s="136">
        <v>67659.960000000006</v>
      </c>
      <c r="L127" s="52">
        <v>16</v>
      </c>
      <c r="M127" s="53">
        <v>427659.96</v>
      </c>
      <c r="N127" s="26"/>
      <c r="O127" s="188">
        <v>1</v>
      </c>
      <c r="P127" s="189">
        <v>16</v>
      </c>
      <c r="Q127" s="189">
        <v>6</v>
      </c>
      <c r="R127" s="189">
        <v>2</v>
      </c>
      <c r="S127" s="189">
        <v>5</v>
      </c>
      <c r="T127" s="189">
        <v>4</v>
      </c>
      <c r="U127" s="96">
        <f t="shared" si="4"/>
        <v>34</v>
      </c>
      <c r="V127" s="47"/>
      <c r="W127" s="19"/>
      <c r="X127" s="19"/>
    </row>
    <row r="128" spans="1:24" s="62" customFormat="1" ht="30">
      <c r="A128" s="57" t="s">
        <v>18</v>
      </c>
      <c r="B128" s="233">
        <v>178</v>
      </c>
      <c r="C128" s="69">
        <v>43084</v>
      </c>
      <c r="D128" s="202" t="s">
        <v>177</v>
      </c>
      <c r="E128" s="250" t="s">
        <v>409</v>
      </c>
      <c r="F128" s="52" t="s">
        <v>14</v>
      </c>
      <c r="G128" s="52" t="s">
        <v>25</v>
      </c>
      <c r="H128" s="113">
        <v>321314.28999999998</v>
      </c>
      <c r="I128" s="144">
        <v>118068.21</v>
      </c>
      <c r="J128" s="172">
        <v>70</v>
      </c>
      <c r="K128" s="136">
        <v>50600.66</v>
      </c>
      <c r="L128" s="52">
        <v>30</v>
      </c>
      <c r="M128" s="53">
        <v>168668.87</v>
      </c>
      <c r="N128" s="26"/>
      <c r="O128" s="188">
        <v>3</v>
      </c>
      <c r="P128" s="189">
        <v>13</v>
      </c>
      <c r="Q128" s="189">
        <v>6</v>
      </c>
      <c r="R128" s="189">
        <v>3</v>
      </c>
      <c r="S128" s="189">
        <v>5</v>
      </c>
      <c r="T128" s="189">
        <v>4</v>
      </c>
      <c r="U128" s="96">
        <f t="shared" si="4"/>
        <v>34</v>
      </c>
      <c r="V128" s="47"/>
      <c r="W128" s="19"/>
      <c r="X128" s="19"/>
    </row>
    <row r="129" spans="1:24" s="62" customFormat="1" ht="30">
      <c r="A129" s="57" t="s">
        <v>119</v>
      </c>
      <c r="B129" s="233">
        <v>195</v>
      </c>
      <c r="C129" s="71">
        <v>43084</v>
      </c>
      <c r="D129" s="205" t="s">
        <v>193</v>
      </c>
      <c r="E129" s="93" t="s">
        <v>408</v>
      </c>
      <c r="F129" s="32" t="s">
        <v>20</v>
      </c>
      <c r="G129" s="52" t="s">
        <v>15</v>
      </c>
      <c r="H129" s="119">
        <v>671649.01</v>
      </c>
      <c r="I129" s="156">
        <v>572215.18000000005</v>
      </c>
      <c r="J129" s="178">
        <f>I129/M129</f>
        <v>0.80000000559230189</v>
      </c>
      <c r="K129" s="141">
        <v>143053.79</v>
      </c>
      <c r="L129" s="72">
        <f>K129/M129</f>
        <v>0.19999999440769811</v>
      </c>
      <c r="M129" s="17">
        <f>I129+K129</f>
        <v>715268.97000000009</v>
      </c>
      <c r="N129" s="19"/>
      <c r="O129" s="188">
        <v>3</v>
      </c>
      <c r="P129" s="189">
        <v>18</v>
      </c>
      <c r="Q129" s="189">
        <v>6</v>
      </c>
      <c r="R129" s="189">
        <v>2</v>
      </c>
      <c r="S129" s="189">
        <v>5</v>
      </c>
      <c r="T129" s="189">
        <v>0</v>
      </c>
      <c r="U129" s="96">
        <f t="shared" si="4"/>
        <v>34</v>
      </c>
      <c r="V129" s="47"/>
      <c r="W129" s="19"/>
      <c r="X129" s="19"/>
    </row>
    <row r="130" spans="1:24" s="26" customFormat="1" ht="30">
      <c r="A130" s="57" t="s">
        <v>21</v>
      </c>
      <c r="B130" s="233">
        <v>200</v>
      </c>
      <c r="C130" s="71">
        <v>43084</v>
      </c>
      <c r="D130" s="205" t="s">
        <v>197</v>
      </c>
      <c r="E130" s="93" t="s">
        <v>410</v>
      </c>
      <c r="F130" s="16" t="s">
        <v>14</v>
      </c>
      <c r="G130" s="52" t="s">
        <v>15</v>
      </c>
      <c r="H130" s="114">
        <v>255118.36</v>
      </c>
      <c r="I130" s="146">
        <v>104301.4</v>
      </c>
      <c r="J130" s="178">
        <f>I130/M130</f>
        <v>0.7</v>
      </c>
      <c r="K130" s="140">
        <v>44700.6</v>
      </c>
      <c r="L130" s="72">
        <f>K130/M130</f>
        <v>0.3</v>
      </c>
      <c r="M130" s="17">
        <f>I130+K130</f>
        <v>149002</v>
      </c>
      <c r="O130" s="228">
        <v>3</v>
      </c>
      <c r="P130" s="189">
        <v>12</v>
      </c>
      <c r="Q130" s="189">
        <v>6</v>
      </c>
      <c r="R130" s="189">
        <v>3</v>
      </c>
      <c r="S130" s="189">
        <v>5</v>
      </c>
      <c r="T130" s="189">
        <v>5</v>
      </c>
      <c r="U130" s="229">
        <f t="shared" si="4"/>
        <v>34</v>
      </c>
      <c r="V130" s="30"/>
      <c r="W130" s="19"/>
    </row>
    <row r="131" spans="1:24" s="62" customFormat="1" ht="18.75">
      <c r="A131" s="57" t="s">
        <v>36</v>
      </c>
      <c r="B131" s="233">
        <v>214</v>
      </c>
      <c r="C131" s="71">
        <v>43084</v>
      </c>
      <c r="D131" s="203" t="s">
        <v>206</v>
      </c>
      <c r="E131" s="49" t="s">
        <v>411</v>
      </c>
      <c r="F131" s="52" t="s">
        <v>128</v>
      </c>
      <c r="G131" s="16" t="s">
        <v>15</v>
      </c>
      <c r="H131" s="113">
        <v>171000</v>
      </c>
      <c r="I131" s="144">
        <v>672273.03</v>
      </c>
      <c r="J131" s="180">
        <f>I131/M131</f>
        <v>0.69863023179606309</v>
      </c>
      <c r="K131" s="125">
        <v>290000</v>
      </c>
      <c r="L131" s="74">
        <f>K131/M131</f>
        <v>0.30136976820393685</v>
      </c>
      <c r="M131" s="17">
        <f>I131+K131</f>
        <v>962273.03</v>
      </c>
      <c r="N131" s="13"/>
      <c r="O131" s="188">
        <v>3</v>
      </c>
      <c r="P131" s="189">
        <v>20</v>
      </c>
      <c r="Q131" s="189">
        <v>3</v>
      </c>
      <c r="R131" s="189">
        <v>3</v>
      </c>
      <c r="S131" s="189">
        <v>5</v>
      </c>
      <c r="T131" s="189">
        <v>0</v>
      </c>
      <c r="U131" s="96">
        <f t="shared" si="4"/>
        <v>34</v>
      </c>
      <c r="V131" s="98"/>
      <c r="W131" s="101"/>
      <c r="X131" s="19"/>
    </row>
    <row r="132" spans="1:24" s="62" customFormat="1" ht="30">
      <c r="A132" s="57" t="s">
        <v>26</v>
      </c>
      <c r="B132" s="233">
        <v>234</v>
      </c>
      <c r="C132" s="75" t="s">
        <v>208</v>
      </c>
      <c r="D132" s="76" t="s">
        <v>516</v>
      </c>
      <c r="E132" s="250" t="s">
        <v>412</v>
      </c>
      <c r="F132" s="52" t="s">
        <v>20</v>
      </c>
      <c r="G132" s="52" t="s">
        <v>129</v>
      </c>
      <c r="H132" s="113">
        <v>60620.54</v>
      </c>
      <c r="I132" s="144">
        <v>588296.23</v>
      </c>
      <c r="J132" s="145" t="s">
        <v>231</v>
      </c>
      <c r="K132" s="125">
        <v>252126.95</v>
      </c>
      <c r="L132" s="75" t="s">
        <v>232</v>
      </c>
      <c r="M132" s="53">
        <v>840423.18</v>
      </c>
      <c r="N132" s="19"/>
      <c r="O132" s="188">
        <v>3</v>
      </c>
      <c r="P132" s="189">
        <v>14</v>
      </c>
      <c r="Q132" s="189">
        <v>6</v>
      </c>
      <c r="R132" s="189">
        <v>3</v>
      </c>
      <c r="S132" s="189">
        <v>5</v>
      </c>
      <c r="T132" s="189">
        <v>3</v>
      </c>
      <c r="U132" s="96">
        <f t="shared" si="4"/>
        <v>34</v>
      </c>
      <c r="V132" s="47"/>
      <c r="W132" s="103"/>
      <c r="X132" s="19"/>
    </row>
    <row r="133" spans="1:24" s="62" customFormat="1" ht="30">
      <c r="A133" s="1" t="s">
        <v>30</v>
      </c>
      <c r="B133" s="234">
        <v>49</v>
      </c>
      <c r="C133" s="39">
        <v>43082</v>
      </c>
      <c r="D133" s="192" t="s">
        <v>71</v>
      </c>
      <c r="E133" s="251" t="s">
        <v>413</v>
      </c>
      <c r="F133" s="22" t="s">
        <v>20</v>
      </c>
      <c r="G133" s="22" t="s">
        <v>15</v>
      </c>
      <c r="H133" s="117">
        <v>494073.27</v>
      </c>
      <c r="I133" s="148">
        <v>30862.7</v>
      </c>
      <c r="J133" s="160">
        <v>70</v>
      </c>
      <c r="K133" s="127">
        <v>13226.87</v>
      </c>
      <c r="L133" s="37">
        <v>30</v>
      </c>
      <c r="M133" s="40">
        <f>I133+K133</f>
        <v>44089.57</v>
      </c>
      <c r="N133" s="13"/>
      <c r="O133" s="188">
        <v>2</v>
      </c>
      <c r="P133" s="189">
        <v>14</v>
      </c>
      <c r="Q133" s="189">
        <v>3</v>
      </c>
      <c r="R133" s="189">
        <v>3</v>
      </c>
      <c r="S133" s="189">
        <v>5</v>
      </c>
      <c r="T133" s="189">
        <v>6</v>
      </c>
      <c r="U133" s="96">
        <f t="shared" si="4"/>
        <v>33</v>
      </c>
      <c r="V133" s="98"/>
      <c r="W133" s="19"/>
      <c r="X133" s="19"/>
    </row>
    <row r="134" spans="1:24" s="62" customFormat="1" ht="30">
      <c r="A134" s="1" t="s">
        <v>46</v>
      </c>
      <c r="B134" s="234">
        <v>54</v>
      </c>
      <c r="C134" s="39">
        <v>43082</v>
      </c>
      <c r="D134" s="192" t="s">
        <v>74</v>
      </c>
      <c r="E134" s="251" t="s">
        <v>414</v>
      </c>
      <c r="F134" s="28" t="s">
        <v>20</v>
      </c>
      <c r="G134" s="28" t="s">
        <v>25</v>
      </c>
      <c r="H134" s="116">
        <v>16000</v>
      </c>
      <c r="I134" s="146">
        <v>49938.62</v>
      </c>
      <c r="J134" s="160">
        <v>70</v>
      </c>
      <c r="K134" s="126">
        <v>21402.27</v>
      </c>
      <c r="L134" s="37">
        <v>30</v>
      </c>
      <c r="M134" s="25">
        <f>I134+K134</f>
        <v>71340.89</v>
      </c>
      <c r="N134" s="13"/>
      <c r="O134" s="188">
        <v>4</v>
      </c>
      <c r="P134" s="189">
        <v>18</v>
      </c>
      <c r="Q134" s="189">
        <v>3</v>
      </c>
      <c r="R134" s="189">
        <v>3</v>
      </c>
      <c r="S134" s="189">
        <v>5</v>
      </c>
      <c r="T134" s="189">
        <v>0</v>
      </c>
      <c r="U134" s="96">
        <f t="shared" ref="U134:U197" si="10">SUM(O134:T134)</f>
        <v>33</v>
      </c>
      <c r="V134" s="98"/>
      <c r="W134" s="19"/>
      <c r="X134" s="19"/>
    </row>
    <row r="135" spans="1:24" s="62" customFormat="1" ht="30">
      <c r="A135" s="1" t="s">
        <v>26</v>
      </c>
      <c r="B135" s="234">
        <v>70</v>
      </c>
      <c r="C135" s="39">
        <v>43083</v>
      </c>
      <c r="D135" s="192" t="s">
        <v>86</v>
      </c>
      <c r="E135" s="251" t="s">
        <v>415</v>
      </c>
      <c r="F135" s="28" t="s">
        <v>14</v>
      </c>
      <c r="G135" s="16" t="s">
        <v>15</v>
      </c>
      <c r="H135" s="116">
        <v>69999.990000000005</v>
      </c>
      <c r="I135" s="148">
        <v>20000</v>
      </c>
      <c r="J135" s="158">
        <v>78.260000000000005</v>
      </c>
      <c r="K135" s="127">
        <v>5555.94</v>
      </c>
      <c r="L135" s="44">
        <v>21.74</v>
      </c>
      <c r="M135" s="23">
        <f>I135+K135</f>
        <v>25555.94</v>
      </c>
      <c r="N135" s="19"/>
      <c r="O135" s="188">
        <v>3</v>
      </c>
      <c r="P135" s="189">
        <v>13</v>
      </c>
      <c r="Q135" s="189">
        <v>6</v>
      </c>
      <c r="R135" s="189">
        <v>2</v>
      </c>
      <c r="S135" s="189">
        <v>5</v>
      </c>
      <c r="T135" s="189">
        <v>4</v>
      </c>
      <c r="U135" s="96">
        <f t="shared" si="10"/>
        <v>33</v>
      </c>
      <c r="V135" s="47"/>
      <c r="W135" s="19"/>
      <c r="X135" s="19"/>
    </row>
    <row r="136" spans="1:24" s="62" customFormat="1" ht="30">
      <c r="A136" s="1" t="s">
        <v>57</v>
      </c>
      <c r="B136" s="232">
        <v>107</v>
      </c>
      <c r="C136" s="48">
        <v>43082</v>
      </c>
      <c r="D136" s="68" t="s">
        <v>116</v>
      </c>
      <c r="E136" s="250" t="s">
        <v>416</v>
      </c>
      <c r="F136" s="52" t="s">
        <v>20</v>
      </c>
      <c r="G136" s="52" t="s">
        <v>15</v>
      </c>
      <c r="H136" s="113">
        <v>73330.850000000006</v>
      </c>
      <c r="I136" s="144">
        <v>69803.009999999995</v>
      </c>
      <c r="J136" s="170">
        <v>70</v>
      </c>
      <c r="K136" s="136">
        <v>29915.57</v>
      </c>
      <c r="L136" s="54">
        <v>30</v>
      </c>
      <c r="M136" s="23">
        <f>I136+K136</f>
        <v>99718.579999999987</v>
      </c>
      <c r="N136"/>
      <c r="O136" s="188">
        <v>2</v>
      </c>
      <c r="P136" s="189">
        <v>11</v>
      </c>
      <c r="Q136" s="189">
        <v>6</v>
      </c>
      <c r="R136" s="189">
        <v>3</v>
      </c>
      <c r="S136" s="189">
        <v>5</v>
      </c>
      <c r="T136" s="189">
        <v>6</v>
      </c>
      <c r="U136" s="96">
        <f t="shared" si="10"/>
        <v>33</v>
      </c>
      <c r="V136" s="100"/>
      <c r="W136" s="101"/>
      <c r="X136" s="19"/>
    </row>
    <row r="137" spans="1:24" s="62" customFormat="1" ht="30">
      <c r="A137" s="57" t="s">
        <v>26</v>
      </c>
      <c r="B137" s="233">
        <v>137</v>
      </c>
      <c r="C137" s="63">
        <v>43084</v>
      </c>
      <c r="D137" s="68" t="s">
        <v>141</v>
      </c>
      <c r="E137" s="252" t="s">
        <v>417</v>
      </c>
      <c r="F137" s="64" t="s">
        <v>128</v>
      </c>
      <c r="G137" s="52" t="s">
        <v>15</v>
      </c>
      <c r="H137" s="124">
        <v>285697.21999999997</v>
      </c>
      <c r="I137" s="174">
        <v>78909.919999999998</v>
      </c>
      <c r="J137" s="177">
        <v>70</v>
      </c>
      <c r="K137" s="138">
        <v>33818.53</v>
      </c>
      <c r="L137" s="65">
        <v>30</v>
      </c>
      <c r="M137" s="67">
        <v>112728.45</v>
      </c>
      <c r="N137" s="19"/>
      <c r="O137" s="188">
        <v>1</v>
      </c>
      <c r="P137" s="189">
        <v>18</v>
      </c>
      <c r="Q137" s="189">
        <v>6</v>
      </c>
      <c r="R137" s="189">
        <v>3</v>
      </c>
      <c r="S137" s="189">
        <v>0</v>
      </c>
      <c r="T137" s="189">
        <v>5</v>
      </c>
      <c r="U137" s="96">
        <f t="shared" si="10"/>
        <v>33</v>
      </c>
      <c r="V137" s="47"/>
      <c r="W137" s="41"/>
      <c r="X137" s="19"/>
    </row>
    <row r="138" spans="1:24" s="62" customFormat="1" ht="30">
      <c r="A138" s="57" t="s">
        <v>26</v>
      </c>
      <c r="B138" s="233">
        <v>161</v>
      </c>
      <c r="C138" s="69">
        <v>43084</v>
      </c>
      <c r="D138" s="202" t="s">
        <v>161</v>
      </c>
      <c r="E138" s="250" t="s">
        <v>418</v>
      </c>
      <c r="F138" s="52" t="s">
        <v>20</v>
      </c>
      <c r="G138" s="52" t="s">
        <v>25</v>
      </c>
      <c r="H138" s="113">
        <v>0</v>
      </c>
      <c r="I138" s="144">
        <v>686275.17</v>
      </c>
      <c r="J138" s="172">
        <v>80</v>
      </c>
      <c r="K138" s="136">
        <v>171568.79</v>
      </c>
      <c r="L138" s="52">
        <v>20</v>
      </c>
      <c r="M138" s="53">
        <v>857843.96</v>
      </c>
      <c r="N138" s="19"/>
      <c r="O138" s="188">
        <v>3</v>
      </c>
      <c r="P138" s="189">
        <v>22</v>
      </c>
      <c r="Q138" s="189">
        <v>6</v>
      </c>
      <c r="R138" s="189">
        <v>2</v>
      </c>
      <c r="S138" s="189">
        <v>0</v>
      </c>
      <c r="T138" s="189">
        <v>0</v>
      </c>
      <c r="U138" s="96">
        <f t="shared" si="10"/>
        <v>33</v>
      </c>
      <c r="V138" s="47"/>
      <c r="W138" s="19"/>
      <c r="X138" s="19"/>
    </row>
    <row r="139" spans="1:24" s="62" customFormat="1" ht="30">
      <c r="A139" s="57" t="s">
        <v>21</v>
      </c>
      <c r="B139" s="233">
        <v>172</v>
      </c>
      <c r="C139" s="69">
        <v>43084</v>
      </c>
      <c r="D139" s="202" t="s">
        <v>173</v>
      </c>
      <c r="E139" s="250" t="s">
        <v>419</v>
      </c>
      <c r="F139" s="52" t="s">
        <v>14</v>
      </c>
      <c r="G139" s="52" t="s">
        <v>15</v>
      </c>
      <c r="H139" s="113">
        <v>165000</v>
      </c>
      <c r="I139" s="144">
        <v>50000</v>
      </c>
      <c r="J139" s="172">
        <v>83</v>
      </c>
      <c r="K139" s="136">
        <v>10183.67</v>
      </c>
      <c r="L139" s="52">
        <v>17</v>
      </c>
      <c r="M139" s="53">
        <v>60183.67</v>
      </c>
      <c r="N139" s="26"/>
      <c r="O139" s="188">
        <v>3</v>
      </c>
      <c r="P139" s="189">
        <v>12</v>
      </c>
      <c r="Q139" s="189">
        <v>6</v>
      </c>
      <c r="R139" s="189">
        <v>2</v>
      </c>
      <c r="S139" s="189">
        <v>5</v>
      </c>
      <c r="T139" s="189">
        <v>5</v>
      </c>
      <c r="U139" s="96">
        <f t="shared" si="10"/>
        <v>33</v>
      </c>
      <c r="V139" s="30"/>
      <c r="W139" s="41"/>
      <c r="X139" s="19"/>
    </row>
    <row r="140" spans="1:24" s="62" customFormat="1" ht="30">
      <c r="A140" s="57" t="s">
        <v>36</v>
      </c>
      <c r="B140" s="233">
        <v>184</v>
      </c>
      <c r="C140" s="69">
        <v>43084</v>
      </c>
      <c r="D140" s="202" t="s">
        <v>184</v>
      </c>
      <c r="E140" s="91" t="s">
        <v>185</v>
      </c>
      <c r="F140" s="52" t="s">
        <v>20</v>
      </c>
      <c r="G140" s="52" t="s">
        <v>15</v>
      </c>
      <c r="H140" s="113">
        <v>283999.99</v>
      </c>
      <c r="I140" s="144">
        <v>28450</v>
      </c>
      <c r="J140" s="172">
        <v>40.65</v>
      </c>
      <c r="K140" s="136">
        <v>41542.089999999997</v>
      </c>
      <c r="L140" s="52">
        <v>59.35</v>
      </c>
      <c r="M140" s="53">
        <v>69992.09</v>
      </c>
      <c r="N140" s="13"/>
      <c r="O140" s="188">
        <v>2</v>
      </c>
      <c r="P140" s="189">
        <v>12</v>
      </c>
      <c r="Q140" s="189">
        <v>3</v>
      </c>
      <c r="R140" s="189">
        <v>7</v>
      </c>
      <c r="S140" s="189">
        <v>5</v>
      </c>
      <c r="T140" s="189">
        <v>4</v>
      </c>
      <c r="U140" s="96">
        <f t="shared" si="10"/>
        <v>33</v>
      </c>
      <c r="V140" s="98"/>
      <c r="W140" s="19"/>
      <c r="X140" s="19"/>
    </row>
    <row r="141" spans="1:24" s="62" customFormat="1" ht="30">
      <c r="A141" s="57" t="s">
        <v>119</v>
      </c>
      <c r="B141" s="233">
        <v>206</v>
      </c>
      <c r="C141" s="71">
        <v>43084</v>
      </c>
      <c r="D141" s="203" t="s">
        <v>201</v>
      </c>
      <c r="E141" s="49" t="s">
        <v>521</v>
      </c>
      <c r="F141" s="16" t="s">
        <v>20</v>
      </c>
      <c r="G141" s="52" t="s">
        <v>15</v>
      </c>
      <c r="H141" s="113">
        <v>91214.28</v>
      </c>
      <c r="I141" s="146">
        <v>1057629.48</v>
      </c>
      <c r="J141" s="179">
        <f>I141/M141</f>
        <v>0.79999999999999993</v>
      </c>
      <c r="K141" s="140">
        <v>264407.37</v>
      </c>
      <c r="L141" s="73">
        <f>K141/M141</f>
        <v>0.19999999999999998</v>
      </c>
      <c r="M141" s="17">
        <f>I141+K141</f>
        <v>1322036.8500000001</v>
      </c>
      <c r="N141" s="19"/>
      <c r="O141" s="188">
        <v>2</v>
      </c>
      <c r="P141" s="189">
        <v>18</v>
      </c>
      <c r="Q141" s="189">
        <v>6</v>
      </c>
      <c r="R141" s="189">
        <v>2</v>
      </c>
      <c r="S141" s="189">
        <v>5</v>
      </c>
      <c r="T141" s="189">
        <v>0</v>
      </c>
      <c r="U141" s="96">
        <f t="shared" si="10"/>
        <v>33</v>
      </c>
      <c r="V141" s="47"/>
      <c r="W141" s="19"/>
      <c r="X141" s="19"/>
    </row>
    <row r="142" spans="1:24" s="62" customFormat="1" ht="30">
      <c r="A142" s="57" t="s">
        <v>119</v>
      </c>
      <c r="B142" s="233">
        <v>210</v>
      </c>
      <c r="C142" s="71">
        <v>43084</v>
      </c>
      <c r="D142" s="205" t="s">
        <v>203</v>
      </c>
      <c r="E142" s="93" t="s">
        <v>421</v>
      </c>
      <c r="F142" s="16" t="s">
        <v>20</v>
      </c>
      <c r="G142" s="52" t="s">
        <v>15</v>
      </c>
      <c r="H142" s="114">
        <v>560254.59</v>
      </c>
      <c r="I142" s="146">
        <v>192646.17</v>
      </c>
      <c r="J142" s="179">
        <f>I142/M142</f>
        <v>0.70000001090081387</v>
      </c>
      <c r="K142" s="140">
        <v>82562.64</v>
      </c>
      <c r="L142" s="73">
        <f>K142/M142</f>
        <v>0.29999998909918618</v>
      </c>
      <c r="M142" s="17">
        <f>I142+K142</f>
        <v>275208.81</v>
      </c>
      <c r="N142" s="19"/>
      <c r="O142" s="188">
        <v>2</v>
      </c>
      <c r="P142" s="189">
        <v>11</v>
      </c>
      <c r="Q142" s="189">
        <v>6</v>
      </c>
      <c r="R142" s="189">
        <v>3</v>
      </c>
      <c r="S142" s="189">
        <v>5</v>
      </c>
      <c r="T142" s="189">
        <v>6</v>
      </c>
      <c r="U142" s="96">
        <f t="shared" si="10"/>
        <v>33</v>
      </c>
      <c r="V142" s="47"/>
      <c r="W142" s="19"/>
      <c r="X142" s="19"/>
    </row>
    <row r="143" spans="1:24" s="62" customFormat="1" ht="30">
      <c r="A143" s="57" t="s">
        <v>119</v>
      </c>
      <c r="B143" s="233">
        <v>241</v>
      </c>
      <c r="C143" s="230" t="s">
        <v>208</v>
      </c>
      <c r="D143" s="68" t="s">
        <v>250</v>
      </c>
      <c r="E143" s="250" t="s">
        <v>420</v>
      </c>
      <c r="F143" s="52" t="s">
        <v>20</v>
      </c>
      <c r="G143" s="16" t="s">
        <v>15</v>
      </c>
      <c r="H143" s="113">
        <v>2243764</v>
      </c>
      <c r="I143" s="144">
        <v>690908.97</v>
      </c>
      <c r="J143" s="145" t="s">
        <v>231</v>
      </c>
      <c r="K143" s="125">
        <v>296103.84999999998</v>
      </c>
      <c r="L143" s="75" t="s">
        <v>232</v>
      </c>
      <c r="M143" s="53">
        <v>987012.82</v>
      </c>
      <c r="N143" s="19"/>
      <c r="O143" s="188">
        <v>3</v>
      </c>
      <c r="P143" s="189">
        <v>13</v>
      </c>
      <c r="Q143" s="189">
        <v>3</v>
      </c>
      <c r="R143" s="189">
        <v>3</v>
      </c>
      <c r="S143" s="189">
        <v>5</v>
      </c>
      <c r="T143" s="189">
        <v>6</v>
      </c>
      <c r="U143" s="96">
        <f t="shared" si="10"/>
        <v>33</v>
      </c>
      <c r="V143" s="47"/>
      <c r="W143" s="41"/>
      <c r="X143" s="19"/>
    </row>
    <row r="144" spans="1:24" s="62" customFormat="1" ht="30">
      <c r="A144" s="1" t="s">
        <v>18</v>
      </c>
      <c r="B144" s="233">
        <v>4</v>
      </c>
      <c r="C144" s="21">
        <v>43048</v>
      </c>
      <c r="D144" s="191" t="s">
        <v>19</v>
      </c>
      <c r="E144" s="251" t="s">
        <v>422</v>
      </c>
      <c r="F144" s="22" t="s">
        <v>20</v>
      </c>
      <c r="G144" s="22" t="s">
        <v>15</v>
      </c>
      <c r="H144" s="115">
        <v>128571.43</v>
      </c>
      <c r="I144" s="148">
        <v>326894</v>
      </c>
      <c r="J144" s="149">
        <v>80</v>
      </c>
      <c r="K144" s="127">
        <v>81723.73</v>
      </c>
      <c r="L144" s="24">
        <v>20</v>
      </c>
      <c r="M144" s="25">
        <f t="shared" ref="M144:M155" si="11">I144+K144</f>
        <v>408617.73</v>
      </c>
      <c r="N144" s="26"/>
      <c r="O144" s="188">
        <v>2</v>
      </c>
      <c r="P144" s="189">
        <v>10</v>
      </c>
      <c r="Q144" s="189">
        <v>6</v>
      </c>
      <c r="R144" s="189">
        <v>2</v>
      </c>
      <c r="S144" s="189">
        <v>5</v>
      </c>
      <c r="T144" s="189">
        <v>7</v>
      </c>
      <c r="U144" s="96">
        <f t="shared" si="10"/>
        <v>32</v>
      </c>
      <c r="V144" s="30"/>
      <c r="W144" s="102"/>
      <c r="X144" s="19"/>
    </row>
    <row r="145" spans="1:24" s="62" customFormat="1" ht="30">
      <c r="A145" s="1" t="s">
        <v>16</v>
      </c>
      <c r="B145" s="232">
        <v>7</v>
      </c>
      <c r="C145" s="27">
        <v>43046</v>
      </c>
      <c r="D145" s="190" t="s">
        <v>23</v>
      </c>
      <c r="E145" s="35" t="s">
        <v>423</v>
      </c>
      <c r="F145" s="16" t="s">
        <v>20</v>
      </c>
      <c r="G145" s="16" t="s">
        <v>15</v>
      </c>
      <c r="H145" s="114">
        <v>327499.28000000003</v>
      </c>
      <c r="I145" s="146">
        <v>74825.259999999995</v>
      </c>
      <c r="J145" s="150">
        <v>70</v>
      </c>
      <c r="K145" s="126">
        <v>37412.629999999997</v>
      </c>
      <c r="L145" s="16">
        <v>30</v>
      </c>
      <c r="M145" s="25">
        <f t="shared" si="11"/>
        <v>112237.88999999998</v>
      </c>
      <c r="N145" s="19"/>
      <c r="O145" s="188">
        <v>2</v>
      </c>
      <c r="P145" s="189">
        <v>16</v>
      </c>
      <c r="Q145" s="189">
        <v>6</v>
      </c>
      <c r="R145" s="189">
        <v>3</v>
      </c>
      <c r="S145" s="189">
        <v>5</v>
      </c>
      <c r="T145" s="189">
        <v>0</v>
      </c>
      <c r="U145" s="96">
        <f t="shared" si="10"/>
        <v>32</v>
      </c>
      <c r="V145" s="47"/>
      <c r="W145" s="102"/>
      <c r="X145" s="19"/>
    </row>
    <row r="146" spans="1:24" s="62" customFormat="1" ht="30">
      <c r="A146" s="1" t="s">
        <v>28</v>
      </c>
      <c r="B146" s="234">
        <v>10</v>
      </c>
      <c r="C146" s="27">
        <v>43055</v>
      </c>
      <c r="D146" s="190" t="s">
        <v>29</v>
      </c>
      <c r="E146" s="35" t="s">
        <v>424</v>
      </c>
      <c r="F146" s="16" t="s">
        <v>14</v>
      </c>
      <c r="G146" s="16" t="s">
        <v>15</v>
      </c>
      <c r="H146" s="114">
        <v>333507.58</v>
      </c>
      <c r="I146" s="146">
        <v>67613.820000000007</v>
      </c>
      <c r="J146" s="147">
        <v>70</v>
      </c>
      <c r="K146" s="126">
        <v>28977.34</v>
      </c>
      <c r="L146" s="18">
        <v>30</v>
      </c>
      <c r="M146" s="25">
        <f t="shared" si="11"/>
        <v>96591.16</v>
      </c>
      <c r="N146" s="26"/>
      <c r="O146" s="188">
        <v>3</v>
      </c>
      <c r="P146" s="189">
        <v>10</v>
      </c>
      <c r="Q146" s="189">
        <v>6</v>
      </c>
      <c r="R146" s="189">
        <v>3</v>
      </c>
      <c r="S146" s="189">
        <v>5</v>
      </c>
      <c r="T146" s="189">
        <v>5</v>
      </c>
      <c r="U146" s="96">
        <f t="shared" si="10"/>
        <v>32</v>
      </c>
      <c r="V146" s="30"/>
      <c r="W146" s="102"/>
      <c r="X146" s="19"/>
    </row>
    <row r="147" spans="1:24" s="62" customFormat="1" ht="45">
      <c r="A147" s="1" t="s">
        <v>40</v>
      </c>
      <c r="B147" s="234">
        <v>21</v>
      </c>
      <c r="C147" s="27">
        <v>43069</v>
      </c>
      <c r="D147" s="192" t="s">
        <v>42</v>
      </c>
      <c r="E147" s="251" t="s">
        <v>425</v>
      </c>
      <c r="F147" s="22" t="s">
        <v>20</v>
      </c>
      <c r="G147" s="22" t="s">
        <v>25</v>
      </c>
      <c r="H147" s="117">
        <v>33718.35</v>
      </c>
      <c r="I147" s="148">
        <v>85000</v>
      </c>
      <c r="J147" s="158">
        <v>49.97</v>
      </c>
      <c r="K147" s="129">
        <v>85100</v>
      </c>
      <c r="L147" s="44">
        <v>50.03</v>
      </c>
      <c r="M147" s="23">
        <f t="shared" si="11"/>
        <v>170100</v>
      </c>
      <c r="N147" s="13"/>
      <c r="O147" s="188">
        <v>2</v>
      </c>
      <c r="P147" s="189">
        <v>16</v>
      </c>
      <c r="Q147" s="189">
        <v>3</v>
      </c>
      <c r="R147" s="189">
        <v>6</v>
      </c>
      <c r="S147" s="189">
        <v>5</v>
      </c>
      <c r="T147" s="189">
        <v>0</v>
      </c>
      <c r="U147" s="96">
        <f t="shared" si="10"/>
        <v>32</v>
      </c>
      <c r="V147" s="98"/>
      <c r="W147" s="101"/>
      <c r="X147" s="19"/>
    </row>
    <row r="148" spans="1:24" s="62" customFormat="1" ht="45">
      <c r="A148" s="1" t="s">
        <v>48</v>
      </c>
      <c r="B148" s="234">
        <v>25</v>
      </c>
      <c r="C148" s="27">
        <v>43066</v>
      </c>
      <c r="D148" s="192" t="s">
        <v>49</v>
      </c>
      <c r="E148" s="251" t="s">
        <v>426</v>
      </c>
      <c r="F148" s="28" t="s">
        <v>20</v>
      </c>
      <c r="G148" s="105" t="s">
        <v>15</v>
      </c>
      <c r="H148" s="117">
        <v>410620.86</v>
      </c>
      <c r="I148" s="148">
        <v>90000</v>
      </c>
      <c r="J148" s="159">
        <v>68.81</v>
      </c>
      <c r="K148" s="127">
        <v>40795.58</v>
      </c>
      <c r="L148" s="60">
        <v>31.19</v>
      </c>
      <c r="M148" s="23">
        <f t="shared" si="11"/>
        <v>130795.58</v>
      </c>
      <c r="N148" s="13"/>
      <c r="O148" s="188">
        <v>3</v>
      </c>
      <c r="P148" s="189">
        <v>13</v>
      </c>
      <c r="Q148" s="189">
        <v>3</v>
      </c>
      <c r="R148" s="189">
        <v>3</v>
      </c>
      <c r="S148" s="189">
        <v>5</v>
      </c>
      <c r="T148" s="189">
        <v>5</v>
      </c>
      <c r="U148" s="96">
        <f t="shared" si="10"/>
        <v>32</v>
      </c>
      <c r="V148" s="98"/>
      <c r="W148" s="19"/>
      <c r="X148" s="19"/>
    </row>
    <row r="149" spans="1:24" s="62" customFormat="1" ht="30">
      <c r="A149" s="1" t="s">
        <v>21</v>
      </c>
      <c r="B149" s="234">
        <v>31</v>
      </c>
      <c r="C149" s="27">
        <v>43080</v>
      </c>
      <c r="D149" s="190" t="s">
        <v>55</v>
      </c>
      <c r="E149" s="35" t="s">
        <v>427</v>
      </c>
      <c r="F149" s="15" t="s">
        <v>14</v>
      </c>
      <c r="G149" s="15" t="s">
        <v>15</v>
      </c>
      <c r="H149" s="114">
        <v>116846.5</v>
      </c>
      <c r="I149" s="146">
        <v>30000</v>
      </c>
      <c r="J149" s="150">
        <v>74.78</v>
      </c>
      <c r="K149" s="126">
        <v>10114.56</v>
      </c>
      <c r="L149" s="16">
        <v>25.22</v>
      </c>
      <c r="M149" s="23">
        <f t="shared" si="11"/>
        <v>40114.559999999998</v>
      </c>
      <c r="N149" s="26"/>
      <c r="O149" s="188">
        <v>1</v>
      </c>
      <c r="P149" s="189">
        <v>12</v>
      </c>
      <c r="Q149" s="189">
        <v>6</v>
      </c>
      <c r="R149" s="189">
        <v>3</v>
      </c>
      <c r="S149" s="189">
        <v>5</v>
      </c>
      <c r="T149" s="189">
        <v>5</v>
      </c>
      <c r="U149" s="96">
        <f t="shared" si="10"/>
        <v>32</v>
      </c>
      <c r="V149" s="30"/>
      <c r="W149" s="19"/>
      <c r="X149" s="19"/>
    </row>
    <row r="150" spans="1:24" s="62" customFormat="1" ht="45">
      <c r="A150" s="1" t="s">
        <v>18</v>
      </c>
      <c r="B150" s="234">
        <v>38</v>
      </c>
      <c r="C150" s="39">
        <v>43083</v>
      </c>
      <c r="D150" s="190" t="s">
        <v>62</v>
      </c>
      <c r="E150" s="35" t="s">
        <v>517</v>
      </c>
      <c r="F150" s="16" t="s">
        <v>20</v>
      </c>
      <c r="G150" s="16" t="s">
        <v>15</v>
      </c>
      <c r="H150" s="114">
        <v>1492302.91</v>
      </c>
      <c r="I150" s="146">
        <v>800689.24</v>
      </c>
      <c r="J150" s="150">
        <v>70</v>
      </c>
      <c r="K150" s="126">
        <v>343152.54</v>
      </c>
      <c r="L150" s="16">
        <v>30</v>
      </c>
      <c r="M150" s="17">
        <f t="shared" si="11"/>
        <v>1143841.78</v>
      </c>
      <c r="N150" s="26"/>
      <c r="O150" s="188">
        <v>3</v>
      </c>
      <c r="P150" s="189">
        <v>15</v>
      </c>
      <c r="Q150" s="189">
        <v>6</v>
      </c>
      <c r="R150" s="189">
        <v>3</v>
      </c>
      <c r="S150" s="189">
        <v>5</v>
      </c>
      <c r="T150" s="189">
        <v>0</v>
      </c>
      <c r="U150" s="96">
        <f t="shared" si="10"/>
        <v>32</v>
      </c>
      <c r="V150" s="30"/>
      <c r="W150" s="19"/>
      <c r="X150" s="19"/>
    </row>
    <row r="151" spans="1:24" s="62" customFormat="1" ht="30">
      <c r="A151" s="1" t="s">
        <v>16</v>
      </c>
      <c r="B151" s="234">
        <v>51</v>
      </c>
      <c r="C151" s="39">
        <v>43082</v>
      </c>
      <c r="D151" s="200" t="s">
        <v>72</v>
      </c>
      <c r="E151" s="89" t="s">
        <v>428</v>
      </c>
      <c r="F151" s="42" t="s">
        <v>20</v>
      </c>
      <c r="G151" s="42" t="s">
        <v>15</v>
      </c>
      <c r="H151" s="121">
        <v>0</v>
      </c>
      <c r="I151" s="164">
        <v>302900</v>
      </c>
      <c r="J151" s="160">
        <v>70</v>
      </c>
      <c r="K151" s="133">
        <v>129922.24000000001</v>
      </c>
      <c r="L151" s="37">
        <v>30</v>
      </c>
      <c r="M151" s="43">
        <f t="shared" si="11"/>
        <v>432822.24</v>
      </c>
      <c r="N151" s="19"/>
      <c r="O151" s="188">
        <v>3</v>
      </c>
      <c r="P151" s="189">
        <v>16</v>
      </c>
      <c r="Q151" s="189">
        <v>6</v>
      </c>
      <c r="R151" s="189">
        <v>3</v>
      </c>
      <c r="S151" s="189">
        <v>0</v>
      </c>
      <c r="T151" s="189">
        <v>4</v>
      </c>
      <c r="U151" s="96">
        <f t="shared" si="10"/>
        <v>32</v>
      </c>
      <c r="V151" s="47"/>
      <c r="W151" s="19"/>
      <c r="X151" s="19"/>
    </row>
    <row r="152" spans="1:24" s="62" customFormat="1" ht="30">
      <c r="A152" s="1" t="s">
        <v>26</v>
      </c>
      <c r="B152" s="234">
        <v>58</v>
      </c>
      <c r="C152" s="39">
        <v>43083</v>
      </c>
      <c r="D152" s="191" t="s">
        <v>522</v>
      </c>
      <c r="E152" s="251" t="s">
        <v>429</v>
      </c>
      <c r="F152" s="28" t="s">
        <v>20</v>
      </c>
      <c r="G152" s="28" t="s">
        <v>15</v>
      </c>
      <c r="H152" s="118">
        <v>765240.06</v>
      </c>
      <c r="I152" s="165">
        <v>45000</v>
      </c>
      <c r="J152" s="158">
        <v>76.09</v>
      </c>
      <c r="K152" s="134">
        <v>14142.35</v>
      </c>
      <c r="L152" s="44">
        <v>23.91</v>
      </c>
      <c r="M152" s="25">
        <f t="shared" si="11"/>
        <v>59142.35</v>
      </c>
      <c r="N152" s="19"/>
      <c r="O152" s="188">
        <v>1</v>
      </c>
      <c r="P152" s="189">
        <v>12</v>
      </c>
      <c r="Q152" s="189">
        <v>6</v>
      </c>
      <c r="R152" s="189">
        <v>2</v>
      </c>
      <c r="S152" s="189">
        <v>5</v>
      </c>
      <c r="T152" s="189">
        <v>6</v>
      </c>
      <c r="U152" s="96">
        <f t="shared" si="10"/>
        <v>32</v>
      </c>
      <c r="V152" s="47"/>
      <c r="W152" s="19"/>
      <c r="X152" s="19"/>
    </row>
    <row r="153" spans="1:24" s="62" customFormat="1" ht="30">
      <c r="A153" s="1" t="s">
        <v>21</v>
      </c>
      <c r="B153" s="234">
        <v>63</v>
      </c>
      <c r="C153" s="39">
        <v>43084</v>
      </c>
      <c r="D153" s="192" t="s">
        <v>513</v>
      </c>
      <c r="E153" s="251" t="s">
        <v>431</v>
      </c>
      <c r="F153" s="22" t="s">
        <v>20</v>
      </c>
      <c r="G153" s="22" t="s">
        <v>15</v>
      </c>
      <c r="H153" s="117">
        <v>75754.960000000006</v>
      </c>
      <c r="I153" s="148">
        <v>330000</v>
      </c>
      <c r="J153" s="160">
        <v>83</v>
      </c>
      <c r="K153" s="129">
        <v>100395.67</v>
      </c>
      <c r="L153" s="37">
        <v>17</v>
      </c>
      <c r="M153" s="23">
        <f t="shared" si="11"/>
        <v>430395.67</v>
      </c>
      <c r="N153" s="26"/>
      <c r="O153" s="188">
        <v>2</v>
      </c>
      <c r="P153" s="189">
        <v>22</v>
      </c>
      <c r="Q153" s="189">
        <v>6</v>
      </c>
      <c r="R153" s="189">
        <v>2</v>
      </c>
      <c r="S153" s="189">
        <v>0</v>
      </c>
      <c r="T153" s="189">
        <v>0</v>
      </c>
      <c r="U153" s="96">
        <f t="shared" si="10"/>
        <v>32</v>
      </c>
      <c r="V153" s="30"/>
      <c r="W153" s="19"/>
      <c r="X153" s="19"/>
    </row>
    <row r="154" spans="1:24" s="62" customFormat="1" ht="30">
      <c r="A154" s="1" t="s">
        <v>26</v>
      </c>
      <c r="B154" s="234">
        <v>72</v>
      </c>
      <c r="C154" s="39">
        <v>43083</v>
      </c>
      <c r="D154" s="192" t="s">
        <v>88</v>
      </c>
      <c r="E154" s="251" t="s">
        <v>430</v>
      </c>
      <c r="F154" s="22" t="s">
        <v>20</v>
      </c>
      <c r="G154" s="22" t="s">
        <v>15</v>
      </c>
      <c r="H154" s="117">
        <v>387711.09</v>
      </c>
      <c r="I154" s="148">
        <v>74619.929999999993</v>
      </c>
      <c r="J154" s="160">
        <v>70</v>
      </c>
      <c r="K154" s="127">
        <v>31979.7</v>
      </c>
      <c r="L154" s="37">
        <v>30</v>
      </c>
      <c r="M154" s="23">
        <f t="shared" si="11"/>
        <v>106599.62999999999</v>
      </c>
      <c r="N154" s="19"/>
      <c r="O154" s="188">
        <v>1</v>
      </c>
      <c r="P154" s="189">
        <v>11</v>
      </c>
      <c r="Q154" s="189">
        <v>6</v>
      </c>
      <c r="R154" s="189">
        <v>3</v>
      </c>
      <c r="S154" s="189">
        <v>5</v>
      </c>
      <c r="T154" s="189">
        <v>6</v>
      </c>
      <c r="U154" s="96">
        <f t="shared" si="10"/>
        <v>32</v>
      </c>
      <c r="V154" s="47"/>
      <c r="W154" s="19"/>
      <c r="X154" s="19"/>
    </row>
    <row r="155" spans="1:24" s="62" customFormat="1" ht="30">
      <c r="A155" s="1" t="s">
        <v>21</v>
      </c>
      <c r="B155" s="236">
        <v>81</v>
      </c>
      <c r="C155" s="39">
        <v>43084</v>
      </c>
      <c r="D155" s="190" t="s">
        <v>95</v>
      </c>
      <c r="E155" s="251" t="s">
        <v>435</v>
      </c>
      <c r="F155" s="28" t="s">
        <v>20</v>
      </c>
      <c r="G155" s="16" t="s">
        <v>15</v>
      </c>
      <c r="H155" s="117">
        <v>628676.16</v>
      </c>
      <c r="I155" s="146">
        <v>178795.65</v>
      </c>
      <c r="J155" s="167">
        <v>70</v>
      </c>
      <c r="K155" s="126">
        <v>76626.7</v>
      </c>
      <c r="L155" s="46">
        <v>30</v>
      </c>
      <c r="M155" s="23">
        <f t="shared" si="11"/>
        <v>255422.34999999998</v>
      </c>
      <c r="N155" s="26"/>
      <c r="O155" s="188">
        <v>3</v>
      </c>
      <c r="P155" s="189">
        <v>16</v>
      </c>
      <c r="Q155" s="189">
        <v>6</v>
      </c>
      <c r="R155" s="189">
        <v>3</v>
      </c>
      <c r="S155" s="189">
        <v>0</v>
      </c>
      <c r="T155" s="189">
        <v>4</v>
      </c>
      <c r="U155" s="96">
        <f t="shared" si="10"/>
        <v>32</v>
      </c>
      <c r="V155" s="30"/>
      <c r="W155" s="19"/>
      <c r="X155" s="19"/>
    </row>
    <row r="156" spans="1:24" s="62" customFormat="1" ht="30">
      <c r="A156" s="57" t="s">
        <v>57</v>
      </c>
      <c r="B156" s="233">
        <v>138</v>
      </c>
      <c r="C156" s="63">
        <v>43084</v>
      </c>
      <c r="D156" s="68" t="s">
        <v>142</v>
      </c>
      <c r="E156" s="252" t="s">
        <v>434</v>
      </c>
      <c r="F156" s="64" t="s">
        <v>128</v>
      </c>
      <c r="G156" s="52" t="s">
        <v>15</v>
      </c>
      <c r="H156" s="124">
        <v>707858.82</v>
      </c>
      <c r="I156" s="174">
        <v>29420</v>
      </c>
      <c r="J156" s="177">
        <v>70</v>
      </c>
      <c r="K156" s="138">
        <v>12608.8</v>
      </c>
      <c r="L156" s="65">
        <v>30</v>
      </c>
      <c r="M156" s="67">
        <v>42028.800000000003</v>
      </c>
      <c r="N156"/>
      <c r="O156" s="188">
        <v>2</v>
      </c>
      <c r="P156" s="189">
        <v>12</v>
      </c>
      <c r="Q156" s="189">
        <v>6</v>
      </c>
      <c r="R156" s="189">
        <v>3</v>
      </c>
      <c r="S156" s="189">
        <v>5</v>
      </c>
      <c r="T156" s="189">
        <v>4</v>
      </c>
      <c r="U156" s="96">
        <f t="shared" si="10"/>
        <v>32</v>
      </c>
      <c r="V156" s="100"/>
      <c r="W156" s="19"/>
      <c r="X156" s="19"/>
    </row>
    <row r="157" spans="1:24" s="62" customFormat="1" ht="30">
      <c r="A157" s="57" t="s">
        <v>103</v>
      </c>
      <c r="B157" s="233">
        <v>147</v>
      </c>
      <c r="C157" s="69">
        <v>43031</v>
      </c>
      <c r="D157" s="76" t="s">
        <v>149</v>
      </c>
      <c r="E157" s="250" t="s">
        <v>433</v>
      </c>
      <c r="F157" s="52" t="s">
        <v>14</v>
      </c>
      <c r="G157" s="52" t="s">
        <v>15</v>
      </c>
      <c r="H157" s="113">
        <v>227272.74</v>
      </c>
      <c r="I157" s="144">
        <v>69648.36</v>
      </c>
      <c r="J157" s="170">
        <v>70</v>
      </c>
      <c r="K157" s="136">
        <v>29849.29</v>
      </c>
      <c r="L157" s="54">
        <v>30</v>
      </c>
      <c r="M157" s="53">
        <v>99497.65</v>
      </c>
      <c r="N157" s="19"/>
      <c r="O157" s="188">
        <v>2</v>
      </c>
      <c r="P157" s="189">
        <v>10</v>
      </c>
      <c r="Q157" s="189">
        <v>6</v>
      </c>
      <c r="R157" s="189">
        <v>3</v>
      </c>
      <c r="S157" s="189">
        <v>5</v>
      </c>
      <c r="T157" s="189">
        <v>6</v>
      </c>
      <c r="U157" s="96">
        <f t="shared" si="10"/>
        <v>32</v>
      </c>
      <c r="V157" s="47"/>
      <c r="W157" s="19"/>
      <c r="X157" s="19"/>
    </row>
    <row r="158" spans="1:24" s="62" customFormat="1" ht="30">
      <c r="A158" s="57" t="s">
        <v>103</v>
      </c>
      <c r="B158" s="233">
        <v>150</v>
      </c>
      <c r="C158" s="69">
        <v>43031</v>
      </c>
      <c r="D158" s="76" t="s">
        <v>152</v>
      </c>
      <c r="E158" s="250" t="s">
        <v>432</v>
      </c>
      <c r="F158" s="52" t="s">
        <v>14</v>
      </c>
      <c r="G158" s="52" t="s">
        <v>15</v>
      </c>
      <c r="H158" s="113">
        <v>254660.31</v>
      </c>
      <c r="I158" s="144">
        <v>208429.24</v>
      </c>
      <c r="J158" s="170">
        <v>70</v>
      </c>
      <c r="K158" s="136">
        <v>89326.82</v>
      </c>
      <c r="L158" s="54">
        <v>30</v>
      </c>
      <c r="M158" s="53">
        <v>297756.06</v>
      </c>
      <c r="N158" s="19"/>
      <c r="O158" s="188">
        <v>1</v>
      </c>
      <c r="P158" s="189">
        <v>10</v>
      </c>
      <c r="Q158" s="189">
        <v>6</v>
      </c>
      <c r="R158" s="189">
        <v>3</v>
      </c>
      <c r="S158" s="189">
        <v>5</v>
      </c>
      <c r="T158" s="189">
        <v>7</v>
      </c>
      <c r="U158" s="96">
        <f t="shared" si="10"/>
        <v>32</v>
      </c>
      <c r="V158" s="47"/>
      <c r="W158" s="19"/>
      <c r="X158" s="19"/>
    </row>
    <row r="159" spans="1:24" s="62" customFormat="1" ht="45">
      <c r="A159" s="57" t="s">
        <v>26</v>
      </c>
      <c r="B159" s="233">
        <v>222</v>
      </c>
      <c r="C159" s="75" t="s">
        <v>208</v>
      </c>
      <c r="D159" s="76" t="s">
        <v>512</v>
      </c>
      <c r="E159" s="250" t="s">
        <v>436</v>
      </c>
      <c r="F159" s="52" t="s">
        <v>20</v>
      </c>
      <c r="G159" s="16" t="s">
        <v>15</v>
      </c>
      <c r="H159" s="113">
        <v>942797.58</v>
      </c>
      <c r="I159" s="144">
        <v>300000</v>
      </c>
      <c r="J159" s="145" t="s">
        <v>216</v>
      </c>
      <c r="K159" s="125">
        <v>74164.03</v>
      </c>
      <c r="L159" s="75" t="s">
        <v>217</v>
      </c>
      <c r="M159" s="53">
        <v>374164.03</v>
      </c>
      <c r="N159" s="19"/>
      <c r="O159" s="188">
        <v>3</v>
      </c>
      <c r="P159" s="189">
        <v>16</v>
      </c>
      <c r="Q159" s="189">
        <v>3</v>
      </c>
      <c r="R159" s="189">
        <v>2</v>
      </c>
      <c r="S159" s="189">
        <v>5</v>
      </c>
      <c r="T159" s="189">
        <v>3</v>
      </c>
      <c r="U159" s="96">
        <f t="shared" si="10"/>
        <v>32</v>
      </c>
      <c r="V159" s="47"/>
      <c r="W159" s="19"/>
      <c r="X159" s="19"/>
    </row>
    <row r="160" spans="1:24" s="62" customFormat="1" ht="30">
      <c r="A160" s="57" t="s">
        <v>57</v>
      </c>
      <c r="B160" s="233">
        <v>224</v>
      </c>
      <c r="C160" s="75" t="s">
        <v>208</v>
      </c>
      <c r="D160" s="76" t="s">
        <v>221</v>
      </c>
      <c r="E160" s="250" t="s">
        <v>437</v>
      </c>
      <c r="F160" s="52" t="s">
        <v>20</v>
      </c>
      <c r="G160" s="16" t="s">
        <v>15</v>
      </c>
      <c r="H160" s="113">
        <v>635536.54</v>
      </c>
      <c r="I160" s="144">
        <v>7500</v>
      </c>
      <c r="J160" s="145" t="s">
        <v>222</v>
      </c>
      <c r="K160" s="125">
        <v>2950</v>
      </c>
      <c r="L160" s="75" t="s">
        <v>223</v>
      </c>
      <c r="M160" s="53">
        <v>10450</v>
      </c>
      <c r="N160"/>
      <c r="O160" s="188">
        <v>2</v>
      </c>
      <c r="P160" s="189">
        <v>10</v>
      </c>
      <c r="Q160" s="189">
        <v>6</v>
      </c>
      <c r="R160" s="189">
        <v>3</v>
      </c>
      <c r="S160" s="189">
        <v>5</v>
      </c>
      <c r="T160" s="189">
        <v>6</v>
      </c>
      <c r="U160" s="96">
        <f t="shared" si="10"/>
        <v>32</v>
      </c>
      <c r="V160" s="100"/>
      <c r="W160" s="19"/>
      <c r="X160" s="19"/>
    </row>
    <row r="161" spans="1:24" s="62" customFormat="1" ht="60">
      <c r="A161" s="57" t="s">
        <v>30</v>
      </c>
      <c r="B161" s="232">
        <v>1</v>
      </c>
      <c r="C161" s="75" t="s">
        <v>208</v>
      </c>
      <c r="D161" s="68" t="s">
        <v>255</v>
      </c>
      <c r="E161" s="91" t="s">
        <v>256</v>
      </c>
      <c r="F161" s="52" t="s">
        <v>20</v>
      </c>
      <c r="G161" s="16" t="s">
        <v>15</v>
      </c>
      <c r="H161" s="113">
        <v>204597.68</v>
      </c>
      <c r="I161" s="144">
        <v>150000</v>
      </c>
      <c r="J161" s="145" t="s">
        <v>257</v>
      </c>
      <c r="K161" s="125">
        <v>27088.59</v>
      </c>
      <c r="L161" s="75" t="s">
        <v>258</v>
      </c>
      <c r="M161" s="53">
        <v>177088.59</v>
      </c>
      <c r="N161" s="13"/>
      <c r="O161" s="188">
        <v>2</v>
      </c>
      <c r="P161" s="189">
        <v>16</v>
      </c>
      <c r="Q161" s="189">
        <v>1</v>
      </c>
      <c r="R161" s="189">
        <v>2</v>
      </c>
      <c r="S161" s="189">
        <v>5</v>
      </c>
      <c r="T161" s="189">
        <v>5</v>
      </c>
      <c r="U161" s="96">
        <f t="shared" si="10"/>
        <v>31</v>
      </c>
      <c r="V161" s="98"/>
      <c r="W161" s="19"/>
      <c r="X161" s="19"/>
    </row>
    <row r="162" spans="1:24" s="62" customFormat="1" ht="30">
      <c r="A162" s="1" t="s">
        <v>40</v>
      </c>
      <c r="B162" s="234">
        <v>20</v>
      </c>
      <c r="C162" s="27">
        <v>43069</v>
      </c>
      <c r="D162" s="192" t="s">
        <v>41</v>
      </c>
      <c r="E162" s="251" t="s">
        <v>438</v>
      </c>
      <c r="F162" s="16" t="s">
        <v>20</v>
      </c>
      <c r="G162" s="16" t="s">
        <v>15</v>
      </c>
      <c r="H162" s="114">
        <v>196731.79</v>
      </c>
      <c r="I162" s="146">
        <v>264450</v>
      </c>
      <c r="J162" s="150">
        <v>100</v>
      </c>
      <c r="K162" s="126">
        <v>0</v>
      </c>
      <c r="L162" s="16">
        <v>0</v>
      </c>
      <c r="M162" s="23">
        <f t="shared" ref="M162:M168" si="12">I162+K162</f>
        <v>264450</v>
      </c>
      <c r="N162" s="13"/>
      <c r="O162" s="188">
        <v>2</v>
      </c>
      <c r="P162" s="189">
        <v>16</v>
      </c>
      <c r="Q162" s="189">
        <v>3</v>
      </c>
      <c r="R162" s="189">
        <v>0</v>
      </c>
      <c r="S162" s="189">
        <v>5</v>
      </c>
      <c r="T162" s="189">
        <v>5</v>
      </c>
      <c r="U162" s="96">
        <f t="shared" si="10"/>
        <v>31</v>
      </c>
      <c r="V162" s="98"/>
      <c r="W162" s="19"/>
      <c r="X162" s="19"/>
    </row>
    <row r="163" spans="1:24" s="62" customFormat="1" ht="30">
      <c r="A163" s="1" t="s">
        <v>16</v>
      </c>
      <c r="B163" s="234">
        <v>22</v>
      </c>
      <c r="C163" s="27">
        <v>43069</v>
      </c>
      <c r="D163" s="197" t="s">
        <v>43</v>
      </c>
      <c r="E163" s="87" t="s">
        <v>439</v>
      </c>
      <c r="F163" s="34" t="s">
        <v>20</v>
      </c>
      <c r="G163" s="16" t="s">
        <v>15</v>
      </c>
      <c r="H163" s="117">
        <v>764124.85</v>
      </c>
      <c r="I163" s="148">
        <v>250000</v>
      </c>
      <c r="J163" s="158">
        <v>61.69</v>
      </c>
      <c r="K163" s="129">
        <v>155244.42000000001</v>
      </c>
      <c r="L163" s="44">
        <v>38.31</v>
      </c>
      <c r="M163" s="23">
        <f t="shared" si="12"/>
        <v>405244.42000000004</v>
      </c>
      <c r="N163" s="19"/>
      <c r="O163" s="188">
        <v>1</v>
      </c>
      <c r="P163" s="189">
        <v>10</v>
      </c>
      <c r="Q163" s="189">
        <v>6</v>
      </c>
      <c r="R163" s="189">
        <v>4</v>
      </c>
      <c r="S163" s="189">
        <v>5</v>
      </c>
      <c r="T163" s="189">
        <v>5</v>
      </c>
      <c r="U163" s="96">
        <f t="shared" si="10"/>
        <v>31</v>
      </c>
      <c r="V163" s="47"/>
      <c r="W163" s="19"/>
      <c r="X163" s="19"/>
    </row>
    <row r="164" spans="1:24" s="62" customFormat="1" ht="31.5">
      <c r="A164" s="1" t="s">
        <v>11</v>
      </c>
      <c r="B164" s="234">
        <v>52</v>
      </c>
      <c r="C164" s="39">
        <v>43082</v>
      </c>
      <c r="D164" s="191" t="s">
        <v>283</v>
      </c>
      <c r="E164" s="253" t="s">
        <v>440</v>
      </c>
      <c r="F164" s="22" t="s">
        <v>14</v>
      </c>
      <c r="G164" s="22" t="s">
        <v>15</v>
      </c>
      <c r="H164" s="121">
        <v>0</v>
      </c>
      <c r="I164" s="148">
        <v>250000</v>
      </c>
      <c r="J164" s="160">
        <v>70</v>
      </c>
      <c r="K164" s="127">
        <v>107303.93</v>
      </c>
      <c r="L164" s="37">
        <v>30</v>
      </c>
      <c r="M164" s="25">
        <f t="shared" si="12"/>
        <v>357303.93</v>
      </c>
      <c r="N164" s="19"/>
      <c r="O164" s="188">
        <v>3</v>
      </c>
      <c r="P164" s="189">
        <v>14</v>
      </c>
      <c r="Q164" s="189">
        <v>6</v>
      </c>
      <c r="R164" s="189">
        <v>3</v>
      </c>
      <c r="S164" s="189">
        <v>0</v>
      </c>
      <c r="T164" s="189">
        <v>5</v>
      </c>
      <c r="U164" s="96">
        <f t="shared" si="10"/>
        <v>31</v>
      </c>
      <c r="V164" s="47"/>
      <c r="W164" s="19"/>
      <c r="X164" s="19"/>
    </row>
    <row r="165" spans="1:24" s="62" customFormat="1" ht="30">
      <c r="A165" s="1" t="s">
        <v>18</v>
      </c>
      <c r="B165" s="234">
        <v>53</v>
      </c>
      <c r="C165" s="39">
        <v>43082</v>
      </c>
      <c r="D165" s="192" t="s">
        <v>73</v>
      </c>
      <c r="E165" s="251" t="s">
        <v>441</v>
      </c>
      <c r="F165" s="28" t="s">
        <v>14</v>
      </c>
      <c r="G165" s="28" t="s">
        <v>15</v>
      </c>
      <c r="H165" s="120">
        <v>1548367.5</v>
      </c>
      <c r="I165" s="161">
        <v>49918.07</v>
      </c>
      <c r="J165" s="149">
        <v>100</v>
      </c>
      <c r="K165" s="132">
        <v>0</v>
      </c>
      <c r="L165" s="38">
        <v>0</v>
      </c>
      <c r="M165" s="25">
        <f t="shared" si="12"/>
        <v>49918.07</v>
      </c>
      <c r="N165" s="26"/>
      <c r="O165" s="188">
        <v>3</v>
      </c>
      <c r="P165" s="189">
        <v>17</v>
      </c>
      <c r="Q165" s="189">
        <v>6</v>
      </c>
      <c r="R165" s="189">
        <v>0</v>
      </c>
      <c r="S165" s="189">
        <v>5</v>
      </c>
      <c r="T165" s="189">
        <v>0</v>
      </c>
      <c r="U165" s="96">
        <f t="shared" si="10"/>
        <v>31</v>
      </c>
      <c r="V165" s="30"/>
      <c r="W165" s="19"/>
      <c r="X165" s="19"/>
    </row>
    <row r="166" spans="1:24" s="62" customFormat="1" ht="30">
      <c r="A166" s="1" t="s">
        <v>16</v>
      </c>
      <c r="B166" s="234">
        <v>76</v>
      </c>
      <c r="C166" s="39">
        <v>43084</v>
      </c>
      <c r="D166" s="190" t="s">
        <v>91</v>
      </c>
      <c r="E166" s="35" t="s">
        <v>442</v>
      </c>
      <c r="F166" s="16" t="s">
        <v>20</v>
      </c>
      <c r="G166" s="16" t="s">
        <v>15</v>
      </c>
      <c r="H166" s="114">
        <f>271419.26+142856.55</f>
        <v>414275.81</v>
      </c>
      <c r="I166" s="146">
        <v>251832.15</v>
      </c>
      <c r="J166" s="167">
        <v>70</v>
      </c>
      <c r="K166" s="126">
        <v>107928</v>
      </c>
      <c r="L166" s="46">
        <v>30</v>
      </c>
      <c r="M166" s="23">
        <f t="shared" si="12"/>
        <v>359760.15</v>
      </c>
      <c r="N166" s="19"/>
      <c r="O166" s="188">
        <v>2</v>
      </c>
      <c r="P166" s="189">
        <v>14</v>
      </c>
      <c r="Q166" s="189">
        <v>6</v>
      </c>
      <c r="R166" s="189">
        <v>3</v>
      </c>
      <c r="S166" s="189">
        <v>0</v>
      </c>
      <c r="T166" s="189">
        <v>6</v>
      </c>
      <c r="U166" s="96">
        <f t="shared" si="10"/>
        <v>31</v>
      </c>
      <c r="V166" s="47"/>
      <c r="W166" s="19"/>
      <c r="X166" s="19"/>
    </row>
    <row r="167" spans="1:24" s="62" customFormat="1" ht="45">
      <c r="A167" s="1" t="s">
        <v>21</v>
      </c>
      <c r="B167" s="234">
        <v>88</v>
      </c>
      <c r="C167" s="48">
        <v>43082</v>
      </c>
      <c r="D167" s="68" t="s">
        <v>100</v>
      </c>
      <c r="E167" s="49" t="s">
        <v>443</v>
      </c>
      <c r="F167" s="52" t="s">
        <v>14</v>
      </c>
      <c r="G167" s="52" t="s">
        <v>15</v>
      </c>
      <c r="H167" s="113">
        <v>746143.54</v>
      </c>
      <c r="I167" s="144">
        <v>240202.33</v>
      </c>
      <c r="J167" s="170">
        <v>79.97</v>
      </c>
      <c r="K167" s="136">
        <v>60050.58</v>
      </c>
      <c r="L167" s="54">
        <v>20.03</v>
      </c>
      <c r="M167" s="23">
        <f t="shared" si="12"/>
        <v>300252.90999999997</v>
      </c>
      <c r="N167" s="26"/>
      <c r="O167" s="188">
        <v>2</v>
      </c>
      <c r="P167" s="189">
        <v>11</v>
      </c>
      <c r="Q167" s="189">
        <v>6</v>
      </c>
      <c r="R167" s="189">
        <v>2</v>
      </c>
      <c r="S167" s="189">
        <v>5</v>
      </c>
      <c r="T167" s="189">
        <v>5</v>
      </c>
      <c r="U167" s="96">
        <f t="shared" si="10"/>
        <v>31</v>
      </c>
      <c r="V167" s="30"/>
      <c r="W167" s="19"/>
      <c r="X167" s="19"/>
    </row>
    <row r="168" spans="1:24" s="62" customFormat="1" ht="45">
      <c r="A168" s="1" t="s">
        <v>16</v>
      </c>
      <c r="B168" s="234">
        <v>99</v>
      </c>
      <c r="C168" s="48">
        <v>43080</v>
      </c>
      <c r="D168" s="194" t="s">
        <v>109</v>
      </c>
      <c r="E168" s="250" t="s">
        <v>444</v>
      </c>
      <c r="F168" s="52" t="s">
        <v>110</v>
      </c>
      <c r="G168" s="52" t="s">
        <v>25</v>
      </c>
      <c r="H168" s="113">
        <v>3000</v>
      </c>
      <c r="I168" s="144">
        <v>96786.65</v>
      </c>
      <c r="J168" s="172">
        <v>100</v>
      </c>
      <c r="K168" s="125">
        <v>0</v>
      </c>
      <c r="L168" s="52">
        <v>0</v>
      </c>
      <c r="M168" s="23">
        <f t="shared" si="12"/>
        <v>96786.65</v>
      </c>
      <c r="N168" s="19"/>
      <c r="O168" s="188">
        <v>2</v>
      </c>
      <c r="P168" s="189">
        <v>18</v>
      </c>
      <c r="Q168" s="189">
        <v>6</v>
      </c>
      <c r="R168" s="189">
        <v>0</v>
      </c>
      <c r="S168" s="189">
        <v>5</v>
      </c>
      <c r="T168" s="189">
        <v>0</v>
      </c>
      <c r="U168" s="96">
        <f t="shared" si="10"/>
        <v>31</v>
      </c>
      <c r="V168" s="47"/>
      <c r="W168" s="19"/>
      <c r="X168" s="19"/>
    </row>
    <row r="169" spans="1:24" s="62" customFormat="1" ht="30">
      <c r="A169" s="57" t="s">
        <v>18</v>
      </c>
      <c r="B169" s="233">
        <v>129</v>
      </c>
      <c r="C169" s="63">
        <v>43084</v>
      </c>
      <c r="D169" s="68" t="s">
        <v>134</v>
      </c>
      <c r="E169" s="252" t="s">
        <v>445</v>
      </c>
      <c r="F169" s="64" t="s">
        <v>128</v>
      </c>
      <c r="G169" s="52" t="s">
        <v>15</v>
      </c>
      <c r="H169" s="124">
        <v>74372.75</v>
      </c>
      <c r="I169" s="174">
        <v>231336.26</v>
      </c>
      <c r="J169" s="175">
        <v>70</v>
      </c>
      <c r="K169" s="138">
        <v>99144.11</v>
      </c>
      <c r="L169" s="65">
        <v>30</v>
      </c>
      <c r="M169" s="67">
        <v>330480.37</v>
      </c>
      <c r="N169" s="26"/>
      <c r="O169" s="188">
        <v>1</v>
      </c>
      <c r="P169" s="189">
        <v>11</v>
      </c>
      <c r="Q169" s="189">
        <v>6</v>
      </c>
      <c r="R169" s="189">
        <v>3</v>
      </c>
      <c r="S169" s="189">
        <v>5</v>
      </c>
      <c r="T169" s="189">
        <v>5</v>
      </c>
      <c r="U169" s="96">
        <f t="shared" si="10"/>
        <v>31</v>
      </c>
      <c r="V169" s="30"/>
      <c r="W169" s="101"/>
      <c r="X169" s="19"/>
    </row>
    <row r="170" spans="1:24" s="62" customFormat="1" ht="30">
      <c r="A170" s="57" t="s">
        <v>103</v>
      </c>
      <c r="B170" s="233">
        <v>154</v>
      </c>
      <c r="C170" s="69">
        <v>43031</v>
      </c>
      <c r="D170" s="76" t="s">
        <v>156</v>
      </c>
      <c r="E170" s="250" t="s">
        <v>446</v>
      </c>
      <c r="F170" s="52" t="s">
        <v>14</v>
      </c>
      <c r="G170" s="52" t="s">
        <v>15</v>
      </c>
      <c r="H170" s="113">
        <v>242077.92</v>
      </c>
      <c r="I170" s="144">
        <v>64319.29</v>
      </c>
      <c r="J170" s="170">
        <v>70</v>
      </c>
      <c r="K170" s="136">
        <v>27565.41</v>
      </c>
      <c r="L170" s="54">
        <v>30</v>
      </c>
      <c r="M170" s="53">
        <v>91884.7</v>
      </c>
      <c r="N170" s="19"/>
      <c r="O170" s="188">
        <v>1</v>
      </c>
      <c r="P170" s="189">
        <v>10</v>
      </c>
      <c r="Q170" s="189">
        <v>6</v>
      </c>
      <c r="R170" s="189">
        <v>3</v>
      </c>
      <c r="S170" s="189">
        <v>5</v>
      </c>
      <c r="T170" s="189">
        <v>6</v>
      </c>
      <c r="U170" s="96">
        <f t="shared" si="10"/>
        <v>31</v>
      </c>
      <c r="V170" s="47"/>
      <c r="W170" s="19"/>
    </row>
    <row r="171" spans="1:24" s="62" customFormat="1" ht="30">
      <c r="A171" s="57" t="s">
        <v>26</v>
      </c>
      <c r="B171" s="233">
        <v>158</v>
      </c>
      <c r="C171" s="69">
        <v>43073</v>
      </c>
      <c r="D171" s="76" t="s">
        <v>69</v>
      </c>
      <c r="E171" s="250" t="s">
        <v>447</v>
      </c>
      <c r="F171" s="52" t="s">
        <v>14</v>
      </c>
      <c r="G171" s="52" t="s">
        <v>25</v>
      </c>
      <c r="H171" s="113">
        <v>185714.29</v>
      </c>
      <c r="I171" s="144">
        <v>292709.28000000003</v>
      </c>
      <c r="J171" s="170">
        <v>70</v>
      </c>
      <c r="K171" s="136">
        <v>125446.83</v>
      </c>
      <c r="L171" s="54">
        <v>30</v>
      </c>
      <c r="M171" s="53">
        <v>418156.11</v>
      </c>
      <c r="N171" s="19"/>
      <c r="O171" s="188">
        <v>3</v>
      </c>
      <c r="P171" s="189">
        <v>14</v>
      </c>
      <c r="Q171" s="189">
        <v>6</v>
      </c>
      <c r="R171" s="189">
        <v>3</v>
      </c>
      <c r="S171" s="189">
        <v>5</v>
      </c>
      <c r="T171" s="189">
        <v>0</v>
      </c>
      <c r="U171" s="96">
        <f t="shared" si="10"/>
        <v>31</v>
      </c>
      <c r="V171" s="47"/>
      <c r="W171" s="101"/>
      <c r="X171" s="19"/>
    </row>
    <row r="172" spans="1:24" s="62" customFormat="1" ht="30">
      <c r="A172" s="57" t="s">
        <v>18</v>
      </c>
      <c r="B172" s="233">
        <v>179</v>
      </c>
      <c r="C172" s="69">
        <v>43084</v>
      </c>
      <c r="D172" s="202" t="s">
        <v>178</v>
      </c>
      <c r="E172" s="250" t="s">
        <v>448</v>
      </c>
      <c r="F172" s="52" t="s">
        <v>20</v>
      </c>
      <c r="G172" s="52" t="s">
        <v>15</v>
      </c>
      <c r="H172" s="113">
        <v>1362881.34</v>
      </c>
      <c r="I172" s="144">
        <v>276943.84000000003</v>
      </c>
      <c r="J172" s="172">
        <v>70</v>
      </c>
      <c r="K172" s="136">
        <v>118690.22</v>
      </c>
      <c r="L172" s="52">
        <v>30</v>
      </c>
      <c r="M172" s="53">
        <v>395634.06</v>
      </c>
      <c r="N172" s="26"/>
      <c r="O172" s="188">
        <v>2</v>
      </c>
      <c r="P172" s="189">
        <v>10</v>
      </c>
      <c r="Q172" s="189">
        <v>6</v>
      </c>
      <c r="R172" s="189">
        <v>3</v>
      </c>
      <c r="S172" s="189">
        <v>5</v>
      </c>
      <c r="T172" s="189">
        <v>5</v>
      </c>
      <c r="U172" s="96">
        <f t="shared" si="10"/>
        <v>31</v>
      </c>
      <c r="V172" s="30"/>
      <c r="W172" s="101"/>
      <c r="X172" s="19"/>
    </row>
    <row r="173" spans="1:24" s="62" customFormat="1" ht="30">
      <c r="A173" s="57" t="s">
        <v>57</v>
      </c>
      <c r="B173" s="233">
        <v>237</v>
      </c>
      <c r="C173" s="75" t="s">
        <v>208</v>
      </c>
      <c r="D173" s="76" t="s">
        <v>242</v>
      </c>
      <c r="E173" s="91" t="s">
        <v>243</v>
      </c>
      <c r="F173" s="52" t="s">
        <v>20</v>
      </c>
      <c r="G173" s="16" t="s">
        <v>15</v>
      </c>
      <c r="H173" s="113">
        <v>402424.89</v>
      </c>
      <c r="I173" s="144">
        <v>98000</v>
      </c>
      <c r="J173" s="145" t="s">
        <v>231</v>
      </c>
      <c r="K173" s="125">
        <v>42000</v>
      </c>
      <c r="L173" s="75" t="s">
        <v>232</v>
      </c>
      <c r="M173" s="53">
        <v>140000</v>
      </c>
      <c r="N173"/>
      <c r="O173" s="188">
        <v>3</v>
      </c>
      <c r="P173" s="189">
        <v>14</v>
      </c>
      <c r="Q173" s="189">
        <v>6</v>
      </c>
      <c r="R173" s="189">
        <v>3</v>
      </c>
      <c r="S173" s="189">
        <v>5</v>
      </c>
      <c r="T173" s="189">
        <v>0</v>
      </c>
      <c r="U173" s="96">
        <f t="shared" si="10"/>
        <v>31</v>
      </c>
      <c r="V173" s="100"/>
      <c r="W173" s="101"/>
      <c r="X173" s="19"/>
    </row>
    <row r="174" spans="1:24" s="62" customFormat="1" ht="30">
      <c r="A174" s="57" t="s">
        <v>57</v>
      </c>
      <c r="B174" s="233">
        <v>243</v>
      </c>
      <c r="C174" s="230" t="s">
        <v>208</v>
      </c>
      <c r="D174" s="68" t="s">
        <v>290</v>
      </c>
      <c r="E174" s="250" t="s">
        <v>514</v>
      </c>
      <c r="F174" s="52" t="s">
        <v>14</v>
      </c>
      <c r="G174" s="16" t="s">
        <v>15</v>
      </c>
      <c r="H174" s="113">
        <v>337865.63</v>
      </c>
      <c r="I174" s="144">
        <v>90000</v>
      </c>
      <c r="J174" s="145" t="s">
        <v>252</v>
      </c>
      <c r="K174" s="125">
        <v>35468</v>
      </c>
      <c r="L174" s="75" t="s">
        <v>253</v>
      </c>
      <c r="M174" s="53">
        <v>125468</v>
      </c>
      <c r="N174"/>
      <c r="O174" s="188">
        <v>2</v>
      </c>
      <c r="P174" s="189">
        <v>9</v>
      </c>
      <c r="Q174" s="189">
        <v>6</v>
      </c>
      <c r="R174" s="189">
        <v>3</v>
      </c>
      <c r="S174" s="189">
        <v>5</v>
      </c>
      <c r="T174" s="189">
        <v>6</v>
      </c>
      <c r="U174" s="96">
        <f t="shared" si="10"/>
        <v>31</v>
      </c>
      <c r="V174" s="100"/>
      <c r="W174" s="19"/>
      <c r="X174" s="19"/>
    </row>
    <row r="175" spans="1:24" s="62" customFormat="1" ht="45">
      <c r="A175" s="1" t="s">
        <v>18</v>
      </c>
      <c r="B175" s="234">
        <v>39</v>
      </c>
      <c r="C175" s="39">
        <v>43083</v>
      </c>
      <c r="D175" s="190" t="s">
        <v>62</v>
      </c>
      <c r="E175" s="35" t="s">
        <v>518</v>
      </c>
      <c r="F175" s="16" t="s">
        <v>14</v>
      </c>
      <c r="G175" s="16" t="s">
        <v>15</v>
      </c>
      <c r="H175" s="114">
        <v>1492302.91</v>
      </c>
      <c r="I175" s="146">
        <v>380908.9</v>
      </c>
      <c r="J175" s="150">
        <v>70</v>
      </c>
      <c r="K175" s="126">
        <v>163246.66</v>
      </c>
      <c r="L175" s="16">
        <v>30</v>
      </c>
      <c r="M175" s="17">
        <f>I175+K175</f>
        <v>544155.56000000006</v>
      </c>
      <c r="N175" s="26"/>
      <c r="O175" s="188">
        <v>2</v>
      </c>
      <c r="P175" s="189">
        <v>14</v>
      </c>
      <c r="Q175" s="189">
        <v>6</v>
      </c>
      <c r="R175" s="189">
        <v>3</v>
      </c>
      <c r="S175" s="189">
        <v>5</v>
      </c>
      <c r="T175" s="189">
        <v>0</v>
      </c>
      <c r="U175" s="96">
        <f t="shared" si="10"/>
        <v>30</v>
      </c>
      <c r="V175" s="30"/>
      <c r="W175" s="101"/>
      <c r="X175" s="19"/>
    </row>
    <row r="176" spans="1:24" s="62" customFormat="1" ht="30">
      <c r="A176" s="1" t="s">
        <v>26</v>
      </c>
      <c r="B176" s="234">
        <v>69</v>
      </c>
      <c r="C176" s="39">
        <v>43083</v>
      </c>
      <c r="D176" s="192" t="s">
        <v>85</v>
      </c>
      <c r="E176" s="251" t="s">
        <v>449</v>
      </c>
      <c r="F176" s="22" t="s">
        <v>14</v>
      </c>
      <c r="G176" s="22" t="s">
        <v>15</v>
      </c>
      <c r="H176" s="117">
        <f>21428.57+20521.47+20150.43+106057.6+81080.64+335340+15000</f>
        <v>599578.71</v>
      </c>
      <c r="I176" s="148">
        <v>15000</v>
      </c>
      <c r="J176" s="158">
        <v>72.92</v>
      </c>
      <c r="K176" s="127">
        <v>5748.56</v>
      </c>
      <c r="L176" s="44">
        <v>27.08</v>
      </c>
      <c r="M176" s="23">
        <f>I176+K176</f>
        <v>20748.560000000001</v>
      </c>
      <c r="N176" s="19"/>
      <c r="O176" s="188">
        <v>1</v>
      </c>
      <c r="P176" s="189">
        <v>12</v>
      </c>
      <c r="Q176" s="189">
        <v>6</v>
      </c>
      <c r="R176" s="189">
        <v>3</v>
      </c>
      <c r="S176" s="189">
        <v>5</v>
      </c>
      <c r="T176" s="189">
        <v>3</v>
      </c>
      <c r="U176" s="96">
        <f t="shared" si="10"/>
        <v>30</v>
      </c>
      <c r="V176" s="47"/>
      <c r="W176" s="101"/>
      <c r="X176" s="19"/>
    </row>
    <row r="177" spans="1:24" s="62" customFormat="1" ht="45">
      <c r="A177" s="1" t="s">
        <v>44</v>
      </c>
      <c r="B177" s="236">
        <v>80</v>
      </c>
      <c r="C177" s="39">
        <v>43084</v>
      </c>
      <c r="D177" s="192" t="s">
        <v>94</v>
      </c>
      <c r="E177" s="251" t="s">
        <v>450</v>
      </c>
      <c r="F177" s="28" t="s">
        <v>20</v>
      </c>
      <c r="G177" s="22" t="s">
        <v>15</v>
      </c>
      <c r="H177" s="117">
        <f>1001809.8-43782.58-6042.96</f>
        <v>951984.26000000013</v>
      </c>
      <c r="I177" s="148">
        <v>336233.84</v>
      </c>
      <c r="J177" s="158">
        <v>84.88</v>
      </c>
      <c r="K177" s="129">
        <v>59894.62</v>
      </c>
      <c r="L177" s="44">
        <v>15.12</v>
      </c>
      <c r="M177" s="23">
        <f>I177+K177</f>
        <v>396128.46</v>
      </c>
      <c r="N177" s="1"/>
      <c r="O177" s="188">
        <v>2</v>
      </c>
      <c r="P177" s="189">
        <v>14</v>
      </c>
      <c r="Q177" s="189">
        <v>3</v>
      </c>
      <c r="R177" s="189">
        <v>2</v>
      </c>
      <c r="S177" s="189">
        <v>5</v>
      </c>
      <c r="T177" s="189">
        <v>4</v>
      </c>
      <c r="U177" s="96">
        <f t="shared" si="10"/>
        <v>30</v>
      </c>
      <c r="V177" s="99"/>
      <c r="W177" s="101"/>
      <c r="X177" s="19"/>
    </row>
    <row r="178" spans="1:24" s="62" customFormat="1" ht="30">
      <c r="A178" s="1" t="s">
        <v>18</v>
      </c>
      <c r="B178" s="236">
        <v>83</v>
      </c>
      <c r="C178" s="48">
        <v>43083</v>
      </c>
      <c r="D178" s="68" t="s">
        <v>96</v>
      </c>
      <c r="E178" s="49" t="s">
        <v>451</v>
      </c>
      <c r="F178" s="50" t="s">
        <v>20</v>
      </c>
      <c r="G178" s="50" t="s">
        <v>15</v>
      </c>
      <c r="H178" s="123">
        <v>253086.15</v>
      </c>
      <c r="I178" s="168">
        <v>66500</v>
      </c>
      <c r="J178" s="169">
        <v>70</v>
      </c>
      <c r="K178" s="135">
        <v>28500</v>
      </c>
      <c r="L178" s="51">
        <v>30</v>
      </c>
      <c r="M178" s="23">
        <f>I178+K178</f>
        <v>95000</v>
      </c>
      <c r="N178" s="26"/>
      <c r="O178" s="188">
        <v>2</v>
      </c>
      <c r="P178" s="189">
        <v>10</v>
      </c>
      <c r="Q178" s="189">
        <v>6</v>
      </c>
      <c r="R178" s="189">
        <v>3</v>
      </c>
      <c r="S178" s="189">
        <v>5</v>
      </c>
      <c r="T178" s="189">
        <v>4</v>
      </c>
      <c r="U178" s="96">
        <f t="shared" si="10"/>
        <v>30</v>
      </c>
      <c r="V178" s="30"/>
      <c r="W178" s="101"/>
      <c r="X178" s="19"/>
    </row>
    <row r="179" spans="1:24" s="62" customFormat="1" ht="30">
      <c r="A179" s="1" t="s">
        <v>21</v>
      </c>
      <c r="B179" s="232">
        <v>103</v>
      </c>
      <c r="C179" s="48">
        <v>43082</v>
      </c>
      <c r="D179" s="68" t="s">
        <v>291</v>
      </c>
      <c r="E179" s="250" t="s">
        <v>452</v>
      </c>
      <c r="F179" s="52" t="s">
        <v>20</v>
      </c>
      <c r="G179" s="58" t="s">
        <v>15</v>
      </c>
      <c r="H179" s="113">
        <v>265151.52</v>
      </c>
      <c r="I179" s="144">
        <v>334084.78999999998</v>
      </c>
      <c r="J179" s="170">
        <v>70</v>
      </c>
      <c r="K179" s="136">
        <v>143179.20000000001</v>
      </c>
      <c r="L179" s="54">
        <v>30</v>
      </c>
      <c r="M179" s="23">
        <f>I179+K179</f>
        <v>477263.99</v>
      </c>
      <c r="N179" s="26"/>
      <c r="O179" s="188">
        <v>2</v>
      </c>
      <c r="P179" s="189">
        <v>14</v>
      </c>
      <c r="Q179" s="189">
        <v>6</v>
      </c>
      <c r="R179" s="189">
        <v>3</v>
      </c>
      <c r="S179" s="189">
        <v>0</v>
      </c>
      <c r="T179" s="189">
        <v>5</v>
      </c>
      <c r="U179" s="96">
        <f t="shared" si="10"/>
        <v>30</v>
      </c>
      <c r="V179" s="30"/>
      <c r="W179" s="19"/>
      <c r="X179" s="19"/>
    </row>
    <row r="180" spans="1:24" s="62" customFormat="1" ht="30">
      <c r="A180" s="57" t="s">
        <v>16</v>
      </c>
      <c r="B180" s="233">
        <v>121</v>
      </c>
      <c r="C180" s="63">
        <v>43084</v>
      </c>
      <c r="D180" s="68" t="s">
        <v>525</v>
      </c>
      <c r="E180" s="252" t="s">
        <v>453</v>
      </c>
      <c r="F180" s="64" t="s">
        <v>128</v>
      </c>
      <c r="G180" s="58" t="s">
        <v>129</v>
      </c>
      <c r="H180" s="124">
        <v>1085580.22</v>
      </c>
      <c r="I180" s="174">
        <v>730662.29</v>
      </c>
      <c r="J180" s="175">
        <v>85</v>
      </c>
      <c r="K180" s="138">
        <v>128940.41</v>
      </c>
      <c r="L180" s="65">
        <v>15</v>
      </c>
      <c r="M180" s="67">
        <v>859602.7</v>
      </c>
      <c r="N180" s="19"/>
      <c r="O180" s="188">
        <v>3</v>
      </c>
      <c r="P180" s="189">
        <v>15</v>
      </c>
      <c r="Q180" s="189">
        <v>6</v>
      </c>
      <c r="R180" s="189">
        <v>1</v>
      </c>
      <c r="S180" s="189">
        <v>5</v>
      </c>
      <c r="T180" s="189">
        <v>0</v>
      </c>
      <c r="U180" s="96">
        <f t="shared" si="10"/>
        <v>30</v>
      </c>
      <c r="V180" s="47"/>
      <c r="W180" s="102"/>
      <c r="X180" s="19"/>
    </row>
    <row r="181" spans="1:24" s="62" customFormat="1" ht="30">
      <c r="A181" s="57" t="s">
        <v>16</v>
      </c>
      <c r="B181" s="233">
        <v>123</v>
      </c>
      <c r="C181" s="63">
        <v>43084</v>
      </c>
      <c r="D181" s="68" t="s">
        <v>531</v>
      </c>
      <c r="E181" s="252" t="s">
        <v>524</v>
      </c>
      <c r="F181" s="64" t="s">
        <v>128</v>
      </c>
      <c r="G181" s="52" t="s">
        <v>15</v>
      </c>
      <c r="H181" s="124">
        <v>310676.05</v>
      </c>
      <c r="I181" s="174">
        <v>332846.26</v>
      </c>
      <c r="J181" s="175">
        <v>80</v>
      </c>
      <c r="K181" s="138">
        <v>83211.56</v>
      </c>
      <c r="L181" s="65">
        <v>20</v>
      </c>
      <c r="M181" s="67">
        <v>416057.82</v>
      </c>
      <c r="N181" s="19"/>
      <c r="O181" s="188">
        <v>1</v>
      </c>
      <c r="P181" s="189">
        <v>13</v>
      </c>
      <c r="Q181" s="189">
        <v>3</v>
      </c>
      <c r="R181" s="189">
        <v>2</v>
      </c>
      <c r="S181" s="189">
        <v>5</v>
      </c>
      <c r="T181" s="189">
        <v>6</v>
      </c>
      <c r="U181" s="96">
        <f t="shared" si="10"/>
        <v>30</v>
      </c>
      <c r="V181" s="47"/>
      <c r="W181" s="102"/>
      <c r="X181" s="19"/>
    </row>
    <row r="182" spans="1:24" s="62" customFormat="1" ht="30">
      <c r="A182" s="57" t="s">
        <v>18</v>
      </c>
      <c r="B182" s="233">
        <v>135</v>
      </c>
      <c r="C182" s="63">
        <v>43084</v>
      </c>
      <c r="D182" s="68" t="s">
        <v>139</v>
      </c>
      <c r="E182" s="92" t="s">
        <v>454</v>
      </c>
      <c r="F182" s="64" t="s">
        <v>128</v>
      </c>
      <c r="G182" s="52" t="s">
        <v>15</v>
      </c>
      <c r="H182" s="124">
        <v>292222.93</v>
      </c>
      <c r="I182" s="174">
        <v>1348309.11</v>
      </c>
      <c r="J182" s="177">
        <v>80</v>
      </c>
      <c r="K182" s="138">
        <v>337077.28</v>
      </c>
      <c r="L182" s="65">
        <v>20</v>
      </c>
      <c r="M182" s="67">
        <v>1685386.39</v>
      </c>
      <c r="N182" s="26"/>
      <c r="O182" s="188">
        <v>2</v>
      </c>
      <c r="P182" s="189">
        <v>15</v>
      </c>
      <c r="Q182" s="189">
        <v>6</v>
      </c>
      <c r="R182" s="189">
        <v>2</v>
      </c>
      <c r="S182" s="189">
        <v>5</v>
      </c>
      <c r="T182" s="189">
        <v>0</v>
      </c>
      <c r="U182" s="96">
        <f t="shared" si="10"/>
        <v>30</v>
      </c>
      <c r="V182" s="30"/>
      <c r="W182" s="102"/>
      <c r="X182" s="19"/>
    </row>
    <row r="183" spans="1:24" s="62" customFormat="1" ht="30">
      <c r="A183" s="57" t="s">
        <v>119</v>
      </c>
      <c r="B183" s="233">
        <v>191</v>
      </c>
      <c r="C183" s="71">
        <v>43084</v>
      </c>
      <c r="D183" s="201" t="s">
        <v>189</v>
      </c>
      <c r="E183" s="93" t="s">
        <v>455</v>
      </c>
      <c r="F183" s="16" t="s">
        <v>20</v>
      </c>
      <c r="G183" s="52" t="s">
        <v>15</v>
      </c>
      <c r="H183" s="114">
        <v>380519.48</v>
      </c>
      <c r="I183" s="146">
        <v>37554.74</v>
      </c>
      <c r="J183" s="178">
        <f>I183/M183</f>
        <v>0.79999991479105803</v>
      </c>
      <c r="K183" s="140">
        <v>9388.69</v>
      </c>
      <c r="L183" s="72">
        <f>K183/M183</f>
        <v>0.20000008520894191</v>
      </c>
      <c r="M183" s="17">
        <f>I183+K183</f>
        <v>46943.43</v>
      </c>
      <c r="N183" s="19"/>
      <c r="O183" s="188">
        <v>3</v>
      </c>
      <c r="P183" s="189">
        <v>14</v>
      </c>
      <c r="Q183" s="189">
        <v>6</v>
      </c>
      <c r="R183" s="189">
        <v>2</v>
      </c>
      <c r="S183" s="189">
        <v>0</v>
      </c>
      <c r="T183" s="189">
        <v>5</v>
      </c>
      <c r="U183" s="96">
        <f t="shared" si="10"/>
        <v>30</v>
      </c>
      <c r="V183" s="98"/>
      <c r="W183" s="102"/>
      <c r="X183" s="19"/>
    </row>
    <row r="184" spans="1:24" s="62" customFormat="1" ht="30">
      <c r="A184" s="57" t="s">
        <v>18</v>
      </c>
      <c r="B184" s="233">
        <v>221</v>
      </c>
      <c r="C184" s="75" t="s">
        <v>208</v>
      </c>
      <c r="D184" s="76" t="s">
        <v>212</v>
      </c>
      <c r="E184" s="49" t="s">
        <v>456</v>
      </c>
      <c r="F184" s="52" t="s">
        <v>20</v>
      </c>
      <c r="G184" s="16" t="s">
        <v>15</v>
      </c>
      <c r="H184" s="113">
        <v>873293.05</v>
      </c>
      <c r="I184" s="144">
        <v>110000</v>
      </c>
      <c r="J184" s="145" t="s">
        <v>214</v>
      </c>
      <c r="K184" s="125">
        <v>4250</v>
      </c>
      <c r="L184" s="75" t="s">
        <v>215</v>
      </c>
      <c r="M184" s="53">
        <v>114520</v>
      </c>
      <c r="N184" s="26"/>
      <c r="O184" s="188">
        <v>3</v>
      </c>
      <c r="P184" s="189">
        <v>11</v>
      </c>
      <c r="Q184" s="189">
        <v>6</v>
      </c>
      <c r="R184" s="189">
        <v>0</v>
      </c>
      <c r="S184" s="189">
        <v>5</v>
      </c>
      <c r="T184" s="189">
        <v>5</v>
      </c>
      <c r="U184" s="96">
        <f t="shared" si="10"/>
        <v>30</v>
      </c>
      <c r="V184" s="30"/>
      <c r="W184" s="102"/>
      <c r="X184" s="19"/>
    </row>
    <row r="185" spans="1:24" s="62" customFormat="1" ht="45">
      <c r="A185" s="1" t="s">
        <v>30</v>
      </c>
      <c r="B185" s="234">
        <v>12</v>
      </c>
      <c r="C185" s="27">
        <v>43066</v>
      </c>
      <c r="D185" s="194" t="s">
        <v>32</v>
      </c>
      <c r="E185" s="251" t="s">
        <v>457</v>
      </c>
      <c r="F185" s="28" t="s">
        <v>20</v>
      </c>
      <c r="G185" s="28" t="s">
        <v>25</v>
      </c>
      <c r="H185" s="118">
        <v>62205</v>
      </c>
      <c r="I185" s="146">
        <v>145891.18</v>
      </c>
      <c r="J185" s="147">
        <v>70</v>
      </c>
      <c r="K185" s="126">
        <v>62524.800000000003</v>
      </c>
      <c r="L185" s="18">
        <v>30</v>
      </c>
      <c r="M185" s="25">
        <f t="shared" ref="M185:M192" si="13">I185+K185</f>
        <v>208415.97999999998</v>
      </c>
      <c r="N185" s="13"/>
      <c r="O185" s="188">
        <v>2</v>
      </c>
      <c r="P185" s="189">
        <v>16</v>
      </c>
      <c r="Q185" s="189">
        <v>3</v>
      </c>
      <c r="R185" s="189">
        <v>3</v>
      </c>
      <c r="S185" s="189">
        <v>5</v>
      </c>
      <c r="T185" s="189">
        <v>0</v>
      </c>
      <c r="U185" s="96">
        <f t="shared" si="10"/>
        <v>29</v>
      </c>
      <c r="V185" s="98"/>
      <c r="W185" s="102"/>
      <c r="X185" s="19"/>
    </row>
    <row r="186" spans="1:24" s="62" customFormat="1" ht="31.5">
      <c r="A186" s="1" t="s">
        <v>11</v>
      </c>
      <c r="B186" s="234">
        <v>18</v>
      </c>
      <c r="C186" s="27">
        <v>43069</v>
      </c>
      <c r="D186" s="196" t="s">
        <v>277</v>
      </c>
      <c r="E186" s="86" t="s">
        <v>458</v>
      </c>
      <c r="F186" s="32" t="s">
        <v>14</v>
      </c>
      <c r="G186" s="32" t="s">
        <v>25</v>
      </c>
      <c r="H186" s="119">
        <v>0</v>
      </c>
      <c r="I186" s="156">
        <v>15000</v>
      </c>
      <c r="J186" s="157">
        <v>70.790000000000006</v>
      </c>
      <c r="K186" s="130">
        <v>6188.21</v>
      </c>
      <c r="L186" s="33">
        <v>35.35</v>
      </c>
      <c r="M186" s="23">
        <f t="shared" si="13"/>
        <v>21188.21</v>
      </c>
      <c r="N186" s="19"/>
      <c r="O186" s="188">
        <v>2</v>
      </c>
      <c r="P186" s="189">
        <v>13</v>
      </c>
      <c r="Q186" s="189">
        <v>6</v>
      </c>
      <c r="R186" s="189">
        <v>4</v>
      </c>
      <c r="S186" s="189">
        <v>0</v>
      </c>
      <c r="T186" s="189">
        <v>4</v>
      </c>
      <c r="U186" s="96">
        <f t="shared" si="10"/>
        <v>29</v>
      </c>
      <c r="V186" s="47"/>
      <c r="W186" s="19"/>
      <c r="X186" s="19"/>
    </row>
    <row r="187" spans="1:24" s="62" customFormat="1" ht="30">
      <c r="A187" s="1" t="s">
        <v>36</v>
      </c>
      <c r="B187" s="234">
        <v>28</v>
      </c>
      <c r="C187" s="27">
        <v>43077</v>
      </c>
      <c r="D187" s="192" t="s">
        <v>51</v>
      </c>
      <c r="E187" s="88" t="s">
        <v>459</v>
      </c>
      <c r="F187" s="28" t="s">
        <v>20</v>
      </c>
      <c r="G187" s="16" t="s">
        <v>15</v>
      </c>
      <c r="H187" s="116">
        <v>431182.23</v>
      </c>
      <c r="I187" s="146">
        <v>103178.4</v>
      </c>
      <c r="J187" s="151">
        <v>87.31</v>
      </c>
      <c r="K187" s="126">
        <v>15000</v>
      </c>
      <c r="L187" s="29">
        <v>12.69</v>
      </c>
      <c r="M187" s="23">
        <f t="shared" si="13"/>
        <v>118178.4</v>
      </c>
      <c r="N187" s="13"/>
      <c r="O187" s="188">
        <v>2</v>
      </c>
      <c r="P187" s="189">
        <v>13</v>
      </c>
      <c r="Q187" s="189">
        <v>3</v>
      </c>
      <c r="R187" s="189">
        <v>1</v>
      </c>
      <c r="S187" s="189">
        <v>5</v>
      </c>
      <c r="T187" s="189">
        <v>5</v>
      </c>
      <c r="U187" s="96">
        <f t="shared" si="10"/>
        <v>29</v>
      </c>
      <c r="V187" s="98"/>
      <c r="W187" s="19"/>
      <c r="X187" s="19"/>
    </row>
    <row r="188" spans="1:24" s="62" customFormat="1" ht="32.25">
      <c r="A188" s="1" t="s">
        <v>76</v>
      </c>
      <c r="B188" s="234">
        <v>56</v>
      </c>
      <c r="C188" s="39">
        <v>43083</v>
      </c>
      <c r="D188" s="192" t="s">
        <v>77</v>
      </c>
      <c r="E188" s="251" t="s">
        <v>460</v>
      </c>
      <c r="F188" s="22" t="s">
        <v>14</v>
      </c>
      <c r="G188" s="22" t="s">
        <v>25</v>
      </c>
      <c r="H188" s="117">
        <v>207000</v>
      </c>
      <c r="I188" s="148">
        <v>465516.86</v>
      </c>
      <c r="J188" s="160">
        <v>70</v>
      </c>
      <c r="K188" s="129">
        <v>199507.22</v>
      </c>
      <c r="L188" s="37">
        <v>30</v>
      </c>
      <c r="M188" s="25">
        <f t="shared" si="13"/>
        <v>665024.07999999996</v>
      </c>
      <c r="N188" s="19"/>
      <c r="O188" s="188">
        <v>2</v>
      </c>
      <c r="P188" s="189">
        <v>13</v>
      </c>
      <c r="Q188" s="189">
        <v>6</v>
      </c>
      <c r="R188" s="189">
        <v>3</v>
      </c>
      <c r="S188" s="189">
        <v>5</v>
      </c>
      <c r="T188" s="189">
        <v>0</v>
      </c>
      <c r="U188" s="96">
        <f t="shared" si="10"/>
        <v>29</v>
      </c>
      <c r="V188" s="47"/>
      <c r="W188" s="102"/>
      <c r="X188" s="19"/>
    </row>
    <row r="189" spans="1:24" s="62" customFormat="1" ht="30">
      <c r="A189" s="1" t="s">
        <v>26</v>
      </c>
      <c r="B189" s="234">
        <v>61</v>
      </c>
      <c r="C189" s="39">
        <v>43084</v>
      </c>
      <c r="D189" s="195" t="s">
        <v>79</v>
      </c>
      <c r="E189" s="251" t="s">
        <v>461</v>
      </c>
      <c r="F189" s="22" t="s">
        <v>14</v>
      </c>
      <c r="G189" s="16" t="s">
        <v>15</v>
      </c>
      <c r="H189" s="117">
        <v>665324.85</v>
      </c>
      <c r="I189" s="148">
        <v>34373.71</v>
      </c>
      <c r="J189" s="160">
        <v>70</v>
      </c>
      <c r="K189" s="129">
        <v>14731.6</v>
      </c>
      <c r="L189" s="37">
        <v>30</v>
      </c>
      <c r="M189" s="23">
        <f t="shared" si="13"/>
        <v>49105.31</v>
      </c>
      <c r="N189" s="19"/>
      <c r="O189" s="188">
        <v>2</v>
      </c>
      <c r="P189" s="189">
        <v>13</v>
      </c>
      <c r="Q189" s="189">
        <v>6</v>
      </c>
      <c r="R189" s="189">
        <v>3</v>
      </c>
      <c r="S189" s="189">
        <v>5</v>
      </c>
      <c r="T189" s="189">
        <v>0</v>
      </c>
      <c r="U189" s="96">
        <f t="shared" si="10"/>
        <v>29</v>
      </c>
      <c r="V189" s="47"/>
      <c r="W189" s="19"/>
      <c r="X189" s="19"/>
    </row>
    <row r="190" spans="1:24" s="62" customFormat="1" ht="30">
      <c r="A190" s="1" t="s">
        <v>18</v>
      </c>
      <c r="B190" s="234">
        <v>65</v>
      </c>
      <c r="C190" s="39">
        <v>43084</v>
      </c>
      <c r="D190" s="192" t="s">
        <v>81</v>
      </c>
      <c r="E190" s="251" t="s">
        <v>462</v>
      </c>
      <c r="F190" s="28" t="s">
        <v>20</v>
      </c>
      <c r="G190" s="28" t="s">
        <v>15</v>
      </c>
      <c r="H190" s="116">
        <v>57142.86</v>
      </c>
      <c r="I190" s="146">
        <v>280000</v>
      </c>
      <c r="J190" s="160">
        <v>80.5</v>
      </c>
      <c r="K190" s="126">
        <v>67631.81</v>
      </c>
      <c r="L190" s="37">
        <v>19.5</v>
      </c>
      <c r="M190" s="23">
        <f t="shared" si="13"/>
        <v>347631.81</v>
      </c>
      <c r="N190" s="26"/>
      <c r="O190" s="188">
        <v>3</v>
      </c>
      <c r="P190" s="189">
        <v>18</v>
      </c>
      <c r="Q190" s="189">
        <v>6</v>
      </c>
      <c r="R190" s="189">
        <v>2</v>
      </c>
      <c r="S190" s="189">
        <v>0</v>
      </c>
      <c r="T190" s="189">
        <v>0</v>
      </c>
      <c r="U190" s="96">
        <f t="shared" si="10"/>
        <v>29</v>
      </c>
      <c r="V190" s="30"/>
      <c r="W190" s="41"/>
      <c r="X190" s="19"/>
    </row>
    <row r="191" spans="1:24" s="62" customFormat="1" ht="30">
      <c r="A191" s="1" t="s">
        <v>57</v>
      </c>
      <c r="B191" s="236">
        <v>79</v>
      </c>
      <c r="C191" s="39">
        <v>43084</v>
      </c>
      <c r="D191" s="192" t="s">
        <v>93</v>
      </c>
      <c r="E191" s="251" t="s">
        <v>463</v>
      </c>
      <c r="F191" s="22" t="s">
        <v>20</v>
      </c>
      <c r="G191" s="104" t="s">
        <v>15</v>
      </c>
      <c r="H191" s="117">
        <v>330631.59999999998</v>
      </c>
      <c r="I191" s="148">
        <v>69928.23</v>
      </c>
      <c r="J191" s="167">
        <v>70</v>
      </c>
      <c r="K191" s="129">
        <v>29969.25</v>
      </c>
      <c r="L191" s="46">
        <v>30</v>
      </c>
      <c r="M191" s="23">
        <f t="shared" si="13"/>
        <v>99897.48</v>
      </c>
      <c r="N191" s="41"/>
      <c r="O191" s="188">
        <v>1</v>
      </c>
      <c r="P191" s="189">
        <v>10</v>
      </c>
      <c r="Q191" s="189">
        <v>6</v>
      </c>
      <c r="R191" s="189">
        <v>3</v>
      </c>
      <c r="S191" s="189">
        <v>5</v>
      </c>
      <c r="T191" s="189">
        <v>4</v>
      </c>
      <c r="U191" s="96">
        <f t="shared" si="10"/>
        <v>29</v>
      </c>
      <c r="V191" s="100"/>
      <c r="W191" s="19"/>
      <c r="X191" s="19"/>
    </row>
    <row r="192" spans="1:24" s="62" customFormat="1" ht="30">
      <c r="A192" s="1" t="s">
        <v>26</v>
      </c>
      <c r="B192" s="234">
        <v>90</v>
      </c>
      <c r="C192" s="48">
        <v>43081</v>
      </c>
      <c r="D192" s="201" t="s">
        <v>102</v>
      </c>
      <c r="E192" s="49" t="s">
        <v>464</v>
      </c>
      <c r="F192" s="52" t="s">
        <v>20</v>
      </c>
      <c r="G192" s="52" t="s">
        <v>25</v>
      </c>
      <c r="H192" s="113">
        <v>0</v>
      </c>
      <c r="I192" s="144">
        <v>166558.98000000001</v>
      </c>
      <c r="J192" s="173">
        <v>70</v>
      </c>
      <c r="K192" s="136">
        <v>71382.42</v>
      </c>
      <c r="L192" s="56">
        <v>30</v>
      </c>
      <c r="M192" s="23">
        <f t="shared" si="13"/>
        <v>237941.40000000002</v>
      </c>
      <c r="N192" s="19"/>
      <c r="O192" s="188">
        <v>3</v>
      </c>
      <c r="P192" s="189">
        <v>17</v>
      </c>
      <c r="Q192" s="189">
        <v>6</v>
      </c>
      <c r="R192" s="189">
        <v>3</v>
      </c>
      <c r="S192" s="189">
        <v>0</v>
      </c>
      <c r="T192" s="189">
        <v>0</v>
      </c>
      <c r="U192" s="96">
        <f t="shared" si="10"/>
        <v>29</v>
      </c>
      <c r="V192" s="47"/>
      <c r="W192" s="19"/>
      <c r="X192" s="19"/>
    </row>
    <row r="193" spans="1:24" s="62" customFormat="1" ht="45">
      <c r="A193" s="1" t="s">
        <v>44</v>
      </c>
      <c r="B193" s="233">
        <v>185</v>
      </c>
      <c r="C193" s="69">
        <v>43084</v>
      </c>
      <c r="D193" s="68" t="s">
        <v>148</v>
      </c>
      <c r="E193" s="250" t="s">
        <v>465</v>
      </c>
      <c r="F193" s="52" t="s">
        <v>20</v>
      </c>
      <c r="G193" s="52" t="s">
        <v>25</v>
      </c>
      <c r="H193" s="113">
        <v>327031.78000000003</v>
      </c>
      <c r="I193" s="144">
        <v>752134.2</v>
      </c>
      <c r="J193" s="172">
        <v>100</v>
      </c>
      <c r="K193" s="136">
        <v>0</v>
      </c>
      <c r="L193" s="52">
        <v>0</v>
      </c>
      <c r="M193" s="53">
        <v>752134.2</v>
      </c>
      <c r="N193" s="13"/>
      <c r="O193" s="188">
        <v>3</v>
      </c>
      <c r="P193" s="189">
        <v>20</v>
      </c>
      <c r="Q193" s="189">
        <v>1</v>
      </c>
      <c r="R193" s="189">
        <v>0</v>
      </c>
      <c r="S193" s="189">
        <v>5</v>
      </c>
      <c r="T193" s="189">
        <v>0</v>
      </c>
      <c r="U193" s="96">
        <f t="shared" si="10"/>
        <v>29</v>
      </c>
      <c r="V193" s="98"/>
      <c r="W193" s="19"/>
      <c r="X193" s="19"/>
    </row>
    <row r="194" spans="1:24" s="62" customFormat="1" ht="30">
      <c r="A194" s="57" t="s">
        <v>26</v>
      </c>
      <c r="B194" s="233">
        <v>212</v>
      </c>
      <c r="C194" s="71">
        <v>43084</v>
      </c>
      <c r="D194" s="205" t="s">
        <v>205</v>
      </c>
      <c r="E194" s="93" t="s">
        <v>466</v>
      </c>
      <c r="F194" s="16" t="s">
        <v>14</v>
      </c>
      <c r="G194" s="16" t="s">
        <v>15</v>
      </c>
      <c r="H194" s="114">
        <v>74715</v>
      </c>
      <c r="I194" s="146">
        <v>34860</v>
      </c>
      <c r="J194" s="179">
        <f>I194/M194</f>
        <v>0.7</v>
      </c>
      <c r="K194" s="140">
        <v>14940</v>
      </c>
      <c r="L194" s="73">
        <f>K194/M194</f>
        <v>0.3</v>
      </c>
      <c r="M194" s="17">
        <f>I194+K194</f>
        <v>49800</v>
      </c>
      <c r="N194" s="19"/>
      <c r="O194" s="188">
        <v>2</v>
      </c>
      <c r="P194" s="189">
        <v>14</v>
      </c>
      <c r="Q194" s="189">
        <v>6</v>
      </c>
      <c r="R194" s="189">
        <v>3</v>
      </c>
      <c r="S194" s="189">
        <v>0</v>
      </c>
      <c r="T194" s="189">
        <v>4</v>
      </c>
      <c r="U194" s="96">
        <f t="shared" si="10"/>
        <v>29</v>
      </c>
      <c r="V194" s="47"/>
      <c r="W194" s="19"/>
      <c r="X194" s="19"/>
    </row>
    <row r="195" spans="1:24" s="62" customFormat="1" ht="30">
      <c r="A195" s="57" t="s">
        <v>18</v>
      </c>
      <c r="B195" s="233">
        <v>220</v>
      </c>
      <c r="C195" s="75" t="s">
        <v>208</v>
      </c>
      <c r="D195" s="76" t="s">
        <v>212</v>
      </c>
      <c r="E195" s="49" t="s">
        <v>467</v>
      </c>
      <c r="F195" s="52" t="s">
        <v>14</v>
      </c>
      <c r="G195" s="16" t="s">
        <v>15</v>
      </c>
      <c r="H195" s="113">
        <v>873293.05</v>
      </c>
      <c r="I195" s="144">
        <v>90100</v>
      </c>
      <c r="J195" s="145">
        <v>100</v>
      </c>
      <c r="K195" s="125">
        <v>0</v>
      </c>
      <c r="L195" s="75" t="s">
        <v>213</v>
      </c>
      <c r="M195" s="53">
        <v>90100</v>
      </c>
      <c r="N195" s="26"/>
      <c r="O195" s="188">
        <v>3</v>
      </c>
      <c r="P195" s="189">
        <v>10</v>
      </c>
      <c r="Q195" s="189">
        <v>6</v>
      </c>
      <c r="R195" s="189">
        <v>0</v>
      </c>
      <c r="S195" s="189">
        <v>5</v>
      </c>
      <c r="T195" s="189">
        <v>5</v>
      </c>
      <c r="U195" s="96">
        <f t="shared" si="10"/>
        <v>29</v>
      </c>
      <c r="V195" s="30"/>
      <c r="W195" s="101"/>
      <c r="X195" s="19"/>
    </row>
    <row r="196" spans="1:24" s="62" customFormat="1" ht="30">
      <c r="A196" s="1" t="s">
        <v>28</v>
      </c>
      <c r="B196" s="234">
        <v>15</v>
      </c>
      <c r="C196" s="27">
        <v>43068</v>
      </c>
      <c r="D196" s="195" t="s">
        <v>35</v>
      </c>
      <c r="E196" s="84" t="s">
        <v>468</v>
      </c>
      <c r="F196" s="22" t="s">
        <v>14</v>
      </c>
      <c r="G196" s="104" t="s">
        <v>25</v>
      </c>
      <c r="H196" s="117">
        <v>75312.289999999994</v>
      </c>
      <c r="I196" s="148">
        <v>315214.59999999998</v>
      </c>
      <c r="J196" s="147">
        <v>70</v>
      </c>
      <c r="K196" s="129">
        <v>135091.98000000001</v>
      </c>
      <c r="L196" s="18">
        <v>30</v>
      </c>
      <c r="M196" s="23">
        <f>I196+K196</f>
        <v>450306.57999999996</v>
      </c>
      <c r="N196" s="26"/>
      <c r="O196" s="188">
        <v>3</v>
      </c>
      <c r="P196" s="189">
        <v>16</v>
      </c>
      <c r="Q196" s="189">
        <v>6</v>
      </c>
      <c r="R196" s="189">
        <v>3</v>
      </c>
      <c r="S196" s="189">
        <v>0</v>
      </c>
      <c r="T196" s="189">
        <v>0</v>
      </c>
      <c r="U196" s="96">
        <f t="shared" si="10"/>
        <v>28</v>
      </c>
      <c r="V196" s="30"/>
      <c r="W196" s="19"/>
      <c r="X196" s="19"/>
    </row>
    <row r="197" spans="1:24" s="62" customFormat="1" ht="30">
      <c r="A197" s="1" t="s">
        <v>18</v>
      </c>
      <c r="B197" s="234">
        <v>36</v>
      </c>
      <c r="C197" s="39">
        <v>43083</v>
      </c>
      <c r="D197" s="190" t="s">
        <v>60</v>
      </c>
      <c r="E197" s="35" t="s">
        <v>469</v>
      </c>
      <c r="F197" s="16" t="s">
        <v>20</v>
      </c>
      <c r="G197" s="16" t="s">
        <v>15</v>
      </c>
      <c r="H197" s="114">
        <v>146197.65</v>
      </c>
      <c r="I197" s="146">
        <v>84000</v>
      </c>
      <c r="J197" s="150">
        <v>70</v>
      </c>
      <c r="K197" s="126">
        <v>36000</v>
      </c>
      <c r="L197" s="16">
        <v>30</v>
      </c>
      <c r="M197" s="17">
        <f>I197+K197</f>
        <v>120000</v>
      </c>
      <c r="N197" s="26"/>
      <c r="O197" s="188">
        <v>1</v>
      </c>
      <c r="P197" s="189">
        <v>8</v>
      </c>
      <c r="Q197" s="189">
        <v>6</v>
      </c>
      <c r="R197" s="189">
        <v>3</v>
      </c>
      <c r="S197" s="189">
        <v>5</v>
      </c>
      <c r="T197" s="189">
        <v>5</v>
      </c>
      <c r="U197" s="96">
        <f t="shared" si="10"/>
        <v>28</v>
      </c>
      <c r="V197" s="30"/>
      <c r="W197" s="19"/>
      <c r="X197" s="19"/>
    </row>
    <row r="198" spans="1:24" s="62" customFormat="1" ht="30">
      <c r="A198" s="1" t="s">
        <v>21</v>
      </c>
      <c r="B198" s="234">
        <v>84</v>
      </c>
      <c r="C198" s="48">
        <v>43083</v>
      </c>
      <c r="D198" s="68" t="s">
        <v>97</v>
      </c>
      <c r="E198" s="49" t="s">
        <v>470</v>
      </c>
      <c r="F198" s="52" t="s">
        <v>14</v>
      </c>
      <c r="G198" s="52" t="s">
        <v>15</v>
      </c>
      <c r="H198" s="113">
        <v>184014.45</v>
      </c>
      <c r="I198" s="144">
        <v>32032.36</v>
      </c>
      <c r="J198" s="170">
        <v>70</v>
      </c>
      <c r="K198" s="136">
        <v>13728.15</v>
      </c>
      <c r="L198" s="54">
        <v>30</v>
      </c>
      <c r="M198" s="23">
        <f>I198+K198</f>
        <v>45760.51</v>
      </c>
      <c r="N198" s="26"/>
      <c r="O198" s="188">
        <v>1</v>
      </c>
      <c r="P198" s="189">
        <v>8</v>
      </c>
      <c r="Q198" s="189">
        <v>6</v>
      </c>
      <c r="R198" s="189">
        <v>3</v>
      </c>
      <c r="S198" s="189">
        <v>5</v>
      </c>
      <c r="T198" s="189">
        <v>5</v>
      </c>
      <c r="U198" s="96">
        <f t="shared" ref="U198:U238" si="14">SUM(O198:T198)</f>
        <v>28</v>
      </c>
      <c r="V198" s="30"/>
      <c r="W198" s="101"/>
      <c r="X198" s="19"/>
    </row>
    <row r="199" spans="1:24" s="62" customFormat="1" ht="30">
      <c r="A199" s="1" t="s">
        <v>119</v>
      </c>
      <c r="B199" s="236">
        <v>110</v>
      </c>
      <c r="C199" s="27">
        <v>43067</v>
      </c>
      <c r="D199" s="190" t="s">
        <v>120</v>
      </c>
      <c r="E199" s="254" t="s">
        <v>471</v>
      </c>
      <c r="F199" s="22" t="s">
        <v>14</v>
      </c>
      <c r="G199" s="22" t="s">
        <v>25</v>
      </c>
      <c r="H199" s="117">
        <v>0</v>
      </c>
      <c r="I199" s="148">
        <v>16640</v>
      </c>
      <c r="J199" s="160">
        <v>49.9</v>
      </c>
      <c r="K199" s="137">
        <v>16643.8</v>
      </c>
      <c r="L199" s="37">
        <v>50.1</v>
      </c>
      <c r="M199" s="23">
        <f>I199+K199</f>
        <v>33283.800000000003</v>
      </c>
      <c r="N199" s="19"/>
      <c r="O199" s="188">
        <v>2</v>
      </c>
      <c r="P199" s="189">
        <v>14</v>
      </c>
      <c r="Q199" s="189">
        <v>6</v>
      </c>
      <c r="R199" s="189">
        <v>6</v>
      </c>
      <c r="S199" s="189">
        <v>0</v>
      </c>
      <c r="T199" s="189">
        <v>0</v>
      </c>
      <c r="U199" s="96">
        <f t="shared" si="14"/>
        <v>28</v>
      </c>
      <c r="V199" s="47"/>
      <c r="W199" s="19"/>
      <c r="X199" s="19"/>
    </row>
    <row r="200" spans="1:24" s="62" customFormat="1" ht="30">
      <c r="A200" s="57" t="s">
        <v>119</v>
      </c>
      <c r="B200" s="233">
        <v>153</v>
      </c>
      <c r="C200" s="69">
        <v>43031</v>
      </c>
      <c r="D200" s="76" t="s">
        <v>155</v>
      </c>
      <c r="E200" s="250" t="s">
        <v>472</v>
      </c>
      <c r="F200" s="52" t="s">
        <v>14</v>
      </c>
      <c r="G200" s="52" t="s">
        <v>15</v>
      </c>
      <c r="H200" s="113">
        <v>321764.47999999998</v>
      </c>
      <c r="I200" s="144">
        <v>208603.08</v>
      </c>
      <c r="J200" s="170">
        <v>70</v>
      </c>
      <c r="K200" s="136">
        <v>89401.32</v>
      </c>
      <c r="L200" s="54">
        <v>30</v>
      </c>
      <c r="M200" s="53">
        <v>298004.40000000002</v>
      </c>
      <c r="N200" s="19"/>
      <c r="O200" s="188">
        <v>1</v>
      </c>
      <c r="P200" s="189">
        <v>6</v>
      </c>
      <c r="Q200" s="189">
        <v>6</v>
      </c>
      <c r="R200" s="189">
        <v>3</v>
      </c>
      <c r="S200" s="189">
        <v>5</v>
      </c>
      <c r="T200" s="189">
        <v>7</v>
      </c>
      <c r="U200" s="96">
        <f t="shared" si="14"/>
        <v>28</v>
      </c>
      <c r="V200" s="47"/>
      <c r="W200" s="41"/>
      <c r="X200" s="19"/>
    </row>
    <row r="201" spans="1:24" s="62" customFormat="1" ht="30">
      <c r="A201" s="57" t="s">
        <v>119</v>
      </c>
      <c r="B201" s="233">
        <v>201</v>
      </c>
      <c r="C201" s="71">
        <v>43084</v>
      </c>
      <c r="D201" s="205" t="s">
        <v>198</v>
      </c>
      <c r="E201" s="93" t="s">
        <v>473</v>
      </c>
      <c r="F201" s="16" t="s">
        <v>20</v>
      </c>
      <c r="G201" s="52" t="s">
        <v>15</v>
      </c>
      <c r="H201" s="114">
        <v>1138519.6599999999</v>
      </c>
      <c r="I201" s="146">
        <v>294208.24</v>
      </c>
      <c r="J201" s="178">
        <f>I201/M201</f>
        <v>0.70000000951706876</v>
      </c>
      <c r="K201" s="140">
        <v>126089.24</v>
      </c>
      <c r="L201" s="72">
        <f>K201/M201</f>
        <v>0.2999999904829313</v>
      </c>
      <c r="M201" s="17">
        <f>I201+K201</f>
        <v>420297.48</v>
      </c>
      <c r="N201" s="19"/>
      <c r="O201" s="188">
        <v>3</v>
      </c>
      <c r="P201" s="189">
        <v>14</v>
      </c>
      <c r="Q201" s="189">
        <v>3</v>
      </c>
      <c r="R201" s="189">
        <v>3</v>
      </c>
      <c r="S201" s="189">
        <v>5</v>
      </c>
      <c r="T201" s="189">
        <v>0</v>
      </c>
      <c r="U201" s="96">
        <f t="shared" si="14"/>
        <v>28</v>
      </c>
      <c r="V201" s="47"/>
      <c r="W201" s="19"/>
      <c r="X201" s="19"/>
    </row>
    <row r="202" spans="1:24" s="62" customFormat="1" ht="30">
      <c r="A202" s="1" t="s">
        <v>21</v>
      </c>
      <c r="B202" s="232">
        <v>6</v>
      </c>
      <c r="C202" s="27">
        <v>43053</v>
      </c>
      <c r="D202" s="192" t="s">
        <v>22</v>
      </c>
      <c r="E202" s="251" t="s">
        <v>474</v>
      </c>
      <c r="F202" s="28" t="s">
        <v>20</v>
      </c>
      <c r="G202" s="16" t="s">
        <v>15</v>
      </c>
      <c r="H202" s="116">
        <v>316145.82</v>
      </c>
      <c r="I202" s="146">
        <v>157529.22</v>
      </c>
      <c r="J202" s="147">
        <v>66</v>
      </c>
      <c r="K202" s="126">
        <v>81151.42</v>
      </c>
      <c r="L202" s="18">
        <v>34</v>
      </c>
      <c r="M202" s="25">
        <f>I202+K202</f>
        <v>238680.64</v>
      </c>
      <c r="N202" s="26"/>
      <c r="O202" s="188">
        <v>1</v>
      </c>
      <c r="P202" s="189">
        <v>12</v>
      </c>
      <c r="Q202" s="189">
        <v>3</v>
      </c>
      <c r="R202" s="189">
        <v>4</v>
      </c>
      <c r="S202" s="189">
        <v>5</v>
      </c>
      <c r="T202" s="189">
        <v>2</v>
      </c>
      <c r="U202" s="96">
        <f t="shared" si="14"/>
        <v>27</v>
      </c>
      <c r="V202" s="30"/>
      <c r="W202" s="19"/>
      <c r="X202" s="19"/>
    </row>
    <row r="203" spans="1:24" s="62" customFormat="1" ht="30">
      <c r="A203" s="1" t="s">
        <v>36</v>
      </c>
      <c r="B203" s="234">
        <v>16</v>
      </c>
      <c r="C203" s="27">
        <v>43068</v>
      </c>
      <c r="D203" s="192" t="s">
        <v>37</v>
      </c>
      <c r="E203" s="251" t="s">
        <v>475</v>
      </c>
      <c r="F203" s="22" t="s">
        <v>20</v>
      </c>
      <c r="G203" s="22" t="s">
        <v>25</v>
      </c>
      <c r="H203" s="117">
        <v>0</v>
      </c>
      <c r="I203" s="148">
        <v>200000</v>
      </c>
      <c r="J203" s="155">
        <v>100</v>
      </c>
      <c r="K203" s="129">
        <v>0</v>
      </c>
      <c r="L203" s="37">
        <v>0</v>
      </c>
      <c r="M203" s="23">
        <f>I203+K203</f>
        <v>200000</v>
      </c>
      <c r="N203" s="13"/>
      <c r="O203" s="188">
        <v>3</v>
      </c>
      <c r="P203" s="189">
        <v>18</v>
      </c>
      <c r="Q203" s="189">
        <v>6</v>
      </c>
      <c r="R203" s="189">
        <v>0</v>
      </c>
      <c r="S203" s="189">
        <v>0</v>
      </c>
      <c r="T203" s="189">
        <v>0</v>
      </c>
      <c r="U203" s="96">
        <f t="shared" si="14"/>
        <v>27</v>
      </c>
      <c r="V203" s="98"/>
      <c r="W203" s="19"/>
      <c r="X203" s="19"/>
    </row>
    <row r="204" spans="1:24" s="62" customFormat="1" ht="30">
      <c r="A204" s="1" t="s">
        <v>21</v>
      </c>
      <c r="B204" s="234">
        <v>55</v>
      </c>
      <c r="C204" s="39">
        <v>43082</v>
      </c>
      <c r="D204" s="192" t="s">
        <v>75</v>
      </c>
      <c r="E204" s="251" t="s">
        <v>476</v>
      </c>
      <c r="F204" s="22" t="s">
        <v>20</v>
      </c>
      <c r="G204" s="22" t="s">
        <v>25</v>
      </c>
      <c r="H204" s="117">
        <v>0</v>
      </c>
      <c r="I204" s="148">
        <v>50000</v>
      </c>
      <c r="J204" s="158">
        <v>49.96</v>
      </c>
      <c r="K204" s="129">
        <v>50083.17</v>
      </c>
      <c r="L204" s="44">
        <v>50.04</v>
      </c>
      <c r="M204" s="25">
        <f>I204+K204</f>
        <v>100083.17</v>
      </c>
      <c r="N204" s="26"/>
      <c r="O204" s="188">
        <v>2</v>
      </c>
      <c r="P204" s="189">
        <v>13</v>
      </c>
      <c r="Q204" s="189">
        <v>6</v>
      </c>
      <c r="R204" s="189">
        <v>6</v>
      </c>
      <c r="S204" s="189">
        <v>0</v>
      </c>
      <c r="T204" s="189">
        <v>0</v>
      </c>
      <c r="U204" s="96">
        <f t="shared" si="14"/>
        <v>27</v>
      </c>
      <c r="V204" s="30"/>
      <c r="W204" s="102"/>
      <c r="X204" s="19"/>
    </row>
    <row r="205" spans="1:24" s="62" customFormat="1" ht="30">
      <c r="A205" s="1" t="s">
        <v>16</v>
      </c>
      <c r="B205" s="234">
        <v>75</v>
      </c>
      <c r="C205" s="39">
        <v>43084</v>
      </c>
      <c r="D205" s="190" t="s">
        <v>90</v>
      </c>
      <c r="E205" s="35" t="s">
        <v>477</v>
      </c>
      <c r="F205" s="16" t="s">
        <v>20</v>
      </c>
      <c r="G205" s="16" t="s">
        <v>15</v>
      </c>
      <c r="H205" s="114">
        <v>1140290.05</v>
      </c>
      <c r="I205" s="146">
        <v>27078.93</v>
      </c>
      <c r="J205" s="167">
        <v>70</v>
      </c>
      <c r="K205" s="126">
        <v>11605.26</v>
      </c>
      <c r="L205" s="46">
        <v>30</v>
      </c>
      <c r="M205" s="23">
        <f>I205+K205</f>
        <v>38684.19</v>
      </c>
      <c r="N205" s="19"/>
      <c r="O205" s="188">
        <v>1</v>
      </c>
      <c r="P205" s="189">
        <v>6</v>
      </c>
      <c r="Q205" s="189">
        <v>6</v>
      </c>
      <c r="R205" s="189">
        <v>3</v>
      </c>
      <c r="S205" s="189">
        <v>5</v>
      </c>
      <c r="T205" s="189">
        <v>6</v>
      </c>
      <c r="U205" s="96">
        <f t="shared" si="14"/>
        <v>27</v>
      </c>
      <c r="V205" s="47"/>
      <c r="W205" s="19"/>
      <c r="X205" s="19"/>
    </row>
    <row r="206" spans="1:24" s="62" customFormat="1" ht="30">
      <c r="A206" s="57" t="s">
        <v>16</v>
      </c>
      <c r="B206" s="233">
        <v>125</v>
      </c>
      <c r="C206" s="63">
        <v>43084</v>
      </c>
      <c r="D206" s="68" t="s">
        <v>532</v>
      </c>
      <c r="E206" s="252" t="s">
        <v>478</v>
      </c>
      <c r="F206" s="64" t="s">
        <v>128</v>
      </c>
      <c r="G206" s="58" t="s">
        <v>129</v>
      </c>
      <c r="H206" s="124">
        <v>0</v>
      </c>
      <c r="I206" s="174">
        <v>1706790.64</v>
      </c>
      <c r="J206" s="175">
        <v>80</v>
      </c>
      <c r="K206" s="138">
        <v>426697.66</v>
      </c>
      <c r="L206" s="65">
        <v>20</v>
      </c>
      <c r="M206" s="67">
        <v>2133488.2999999998</v>
      </c>
      <c r="N206" s="19"/>
      <c r="O206" s="188">
        <v>3</v>
      </c>
      <c r="P206" s="189">
        <v>16</v>
      </c>
      <c r="Q206" s="189">
        <v>6</v>
      </c>
      <c r="R206" s="189">
        <v>2</v>
      </c>
      <c r="S206" s="189">
        <v>0</v>
      </c>
      <c r="T206" s="189">
        <v>0</v>
      </c>
      <c r="U206" s="96">
        <f t="shared" si="14"/>
        <v>27</v>
      </c>
      <c r="V206" s="47"/>
      <c r="W206" s="19"/>
      <c r="X206" s="19"/>
    </row>
    <row r="207" spans="1:24" s="62" customFormat="1" ht="30">
      <c r="A207" s="57" t="s">
        <v>119</v>
      </c>
      <c r="B207" s="233">
        <v>159</v>
      </c>
      <c r="C207" s="69">
        <v>43084</v>
      </c>
      <c r="D207" s="202" t="s">
        <v>159</v>
      </c>
      <c r="E207" s="250" t="s">
        <v>479</v>
      </c>
      <c r="F207" s="52" t="s">
        <v>20</v>
      </c>
      <c r="G207" s="52" t="s">
        <v>15</v>
      </c>
      <c r="H207" s="113">
        <v>857489.28</v>
      </c>
      <c r="I207" s="144">
        <v>156717.82999999999</v>
      </c>
      <c r="J207" s="172">
        <v>70</v>
      </c>
      <c r="K207" s="136">
        <v>67164.789999999994</v>
      </c>
      <c r="L207" s="52">
        <v>30</v>
      </c>
      <c r="M207" s="53">
        <v>223882.62</v>
      </c>
      <c r="N207" s="19"/>
      <c r="O207" s="188">
        <v>3</v>
      </c>
      <c r="P207" s="189">
        <v>12</v>
      </c>
      <c r="Q207" s="189">
        <v>6</v>
      </c>
      <c r="R207" s="189">
        <v>3</v>
      </c>
      <c r="S207" s="189">
        <v>0</v>
      </c>
      <c r="T207" s="189">
        <v>3</v>
      </c>
      <c r="U207" s="96">
        <f t="shared" si="14"/>
        <v>27</v>
      </c>
      <c r="V207" s="47"/>
      <c r="W207" s="19"/>
      <c r="X207" s="19"/>
    </row>
    <row r="208" spans="1:24" s="62" customFormat="1" ht="30">
      <c r="A208" s="57" t="s">
        <v>119</v>
      </c>
      <c r="B208" s="233">
        <v>180</v>
      </c>
      <c r="C208" s="69">
        <v>43084</v>
      </c>
      <c r="D208" s="202" t="s">
        <v>179</v>
      </c>
      <c r="E208" s="250" t="s">
        <v>480</v>
      </c>
      <c r="F208" s="52" t="s">
        <v>20</v>
      </c>
      <c r="G208" s="52" t="s">
        <v>25</v>
      </c>
      <c r="H208" s="113">
        <v>995474.49</v>
      </c>
      <c r="I208" s="144">
        <v>245604.14</v>
      </c>
      <c r="J208" s="172">
        <v>80</v>
      </c>
      <c r="K208" s="136">
        <v>61401.03</v>
      </c>
      <c r="L208" s="52">
        <v>20</v>
      </c>
      <c r="M208" s="53">
        <v>307005.17</v>
      </c>
      <c r="N208" s="19"/>
      <c r="O208" s="188">
        <v>2</v>
      </c>
      <c r="P208" s="189">
        <v>12</v>
      </c>
      <c r="Q208" s="189">
        <v>6</v>
      </c>
      <c r="R208" s="189">
        <v>2</v>
      </c>
      <c r="S208" s="189">
        <v>5</v>
      </c>
      <c r="T208" s="189">
        <v>0</v>
      </c>
      <c r="U208" s="96">
        <f t="shared" si="14"/>
        <v>27</v>
      </c>
      <c r="V208" s="47"/>
      <c r="W208" s="19"/>
      <c r="X208" s="19"/>
    </row>
    <row r="209" spans="1:24" s="62" customFormat="1" ht="30">
      <c r="A209" s="57" t="s">
        <v>30</v>
      </c>
      <c r="B209" s="233">
        <v>189</v>
      </c>
      <c r="C209" s="71">
        <v>43084</v>
      </c>
      <c r="D209" s="204" t="s">
        <v>188</v>
      </c>
      <c r="E209" s="49" t="s">
        <v>481</v>
      </c>
      <c r="F209" s="16" t="s">
        <v>20</v>
      </c>
      <c r="G209" s="52" t="s">
        <v>15</v>
      </c>
      <c r="H209" s="113">
        <v>798229.02</v>
      </c>
      <c r="I209" s="146">
        <v>145264.19</v>
      </c>
      <c r="J209" s="178">
        <f>I209/M209</f>
        <v>0.70000000481880631</v>
      </c>
      <c r="K209" s="140">
        <v>62256.08</v>
      </c>
      <c r="L209" s="72">
        <f>K209/M209</f>
        <v>0.29999999518119358</v>
      </c>
      <c r="M209" s="17">
        <f>I209+K209</f>
        <v>207520.27000000002</v>
      </c>
      <c r="N209" s="13"/>
      <c r="O209" s="188">
        <v>2</v>
      </c>
      <c r="P209" s="189">
        <v>12</v>
      </c>
      <c r="Q209" s="189">
        <v>1</v>
      </c>
      <c r="R209" s="189">
        <v>3</v>
      </c>
      <c r="S209" s="189">
        <v>5</v>
      </c>
      <c r="T209" s="189">
        <v>4</v>
      </c>
      <c r="U209" s="96">
        <f t="shared" si="14"/>
        <v>27</v>
      </c>
      <c r="V209" s="98"/>
      <c r="W209" s="19"/>
      <c r="X209" s="19"/>
    </row>
    <row r="210" spans="1:24" s="62" customFormat="1" ht="30">
      <c r="A210" s="57" t="s">
        <v>26</v>
      </c>
      <c r="B210" s="233">
        <v>194</v>
      </c>
      <c r="C210" s="71">
        <v>43084</v>
      </c>
      <c r="D210" s="203" t="s">
        <v>192</v>
      </c>
      <c r="E210" s="49" t="s">
        <v>482</v>
      </c>
      <c r="F210" s="16" t="s">
        <v>20</v>
      </c>
      <c r="G210" s="52" t="s">
        <v>25</v>
      </c>
      <c r="H210" s="113">
        <v>344014.57</v>
      </c>
      <c r="I210" s="144">
        <v>131322.63</v>
      </c>
      <c r="J210" s="178">
        <f>I210/M210</f>
        <v>0.79999998781626613</v>
      </c>
      <c r="K210" s="125">
        <v>32830.660000000003</v>
      </c>
      <c r="L210" s="72">
        <f>K210/M210</f>
        <v>0.20000001218373389</v>
      </c>
      <c r="M210" s="17">
        <f>I210+K210</f>
        <v>164153.29</v>
      </c>
      <c r="N210" s="19"/>
      <c r="O210" s="188">
        <v>1</v>
      </c>
      <c r="P210" s="189">
        <v>13</v>
      </c>
      <c r="Q210" s="189">
        <v>6</v>
      </c>
      <c r="R210" s="189">
        <v>2</v>
      </c>
      <c r="S210" s="189">
        <v>5</v>
      </c>
      <c r="T210" s="189">
        <v>0</v>
      </c>
      <c r="U210" s="96">
        <f t="shared" si="14"/>
        <v>27</v>
      </c>
      <c r="V210" s="47"/>
      <c r="W210" s="19"/>
      <c r="X210" s="19"/>
    </row>
    <row r="211" spans="1:24" s="62" customFormat="1" ht="30">
      <c r="A211" s="57" t="s">
        <v>36</v>
      </c>
      <c r="B211" s="233">
        <v>207</v>
      </c>
      <c r="C211" s="71">
        <v>43084</v>
      </c>
      <c r="D211" s="205" t="s">
        <v>535</v>
      </c>
      <c r="E211" s="93" t="s">
        <v>484</v>
      </c>
      <c r="F211" s="16" t="s">
        <v>20</v>
      </c>
      <c r="G211" s="52" t="s">
        <v>15</v>
      </c>
      <c r="H211" s="114">
        <v>498097.41</v>
      </c>
      <c r="I211" s="146">
        <v>170251.78</v>
      </c>
      <c r="J211" s="179">
        <f>I211/M211</f>
        <v>0.70000002466934641</v>
      </c>
      <c r="K211" s="140">
        <v>72965.039999999994</v>
      </c>
      <c r="L211" s="208">
        <f>K211/M211</f>
        <v>0.29999997533065348</v>
      </c>
      <c r="M211" s="17">
        <f>I211+K211</f>
        <v>243216.82</v>
      </c>
      <c r="N211" s="13"/>
      <c r="O211" s="188">
        <v>1</v>
      </c>
      <c r="P211" s="189">
        <v>10</v>
      </c>
      <c r="Q211" s="189">
        <v>3</v>
      </c>
      <c r="R211" s="189">
        <v>3</v>
      </c>
      <c r="S211" s="189">
        <v>5</v>
      </c>
      <c r="T211" s="189">
        <v>5</v>
      </c>
      <c r="U211" s="96">
        <f t="shared" si="14"/>
        <v>27</v>
      </c>
      <c r="V211" s="98"/>
      <c r="W211" s="102"/>
      <c r="X211" s="19"/>
    </row>
    <row r="212" spans="1:24" s="62" customFormat="1" ht="30">
      <c r="A212" s="1" t="s">
        <v>26</v>
      </c>
      <c r="B212" s="234">
        <v>46</v>
      </c>
      <c r="C212" s="39">
        <v>43083</v>
      </c>
      <c r="D212" s="192" t="s">
        <v>68</v>
      </c>
      <c r="E212" s="251" t="s">
        <v>483</v>
      </c>
      <c r="F212" s="28" t="s">
        <v>14</v>
      </c>
      <c r="G212" s="28" t="s">
        <v>15</v>
      </c>
      <c r="H212" s="120">
        <v>0</v>
      </c>
      <c r="I212" s="161">
        <v>33110.769999999997</v>
      </c>
      <c r="J212" s="162">
        <v>70</v>
      </c>
      <c r="K212" s="132">
        <v>14190.33</v>
      </c>
      <c r="L212" s="38">
        <v>30</v>
      </c>
      <c r="M212" s="40">
        <f>I212+K212</f>
        <v>47301.1</v>
      </c>
      <c r="N212" s="19"/>
      <c r="O212" s="188">
        <v>2</v>
      </c>
      <c r="P212" s="189">
        <v>10</v>
      </c>
      <c r="Q212" s="189">
        <v>6</v>
      </c>
      <c r="R212" s="189">
        <v>3</v>
      </c>
      <c r="S212" s="189">
        <v>0</v>
      </c>
      <c r="T212" s="189">
        <v>5</v>
      </c>
      <c r="U212" s="96">
        <f t="shared" si="14"/>
        <v>26</v>
      </c>
      <c r="V212" s="47"/>
      <c r="W212" s="19"/>
      <c r="X212" s="19"/>
    </row>
    <row r="213" spans="1:24" s="62" customFormat="1" ht="30">
      <c r="A213" s="57" t="s">
        <v>124</v>
      </c>
      <c r="B213" s="232">
        <v>117</v>
      </c>
      <c r="C213" s="61">
        <v>43082</v>
      </c>
      <c r="D213" s="76" t="s">
        <v>125</v>
      </c>
      <c r="E213" s="250" t="s">
        <v>485</v>
      </c>
      <c r="F213" s="52" t="s">
        <v>20</v>
      </c>
      <c r="G213" s="52" t="s">
        <v>15</v>
      </c>
      <c r="H213" s="113">
        <v>556910</v>
      </c>
      <c r="I213" s="144">
        <v>522000</v>
      </c>
      <c r="J213" s="170">
        <v>100</v>
      </c>
      <c r="K213" s="136">
        <v>0</v>
      </c>
      <c r="L213" s="54">
        <v>0</v>
      </c>
      <c r="M213" s="53">
        <v>522000</v>
      </c>
      <c r="N213" s="26"/>
      <c r="O213" s="188">
        <v>3</v>
      </c>
      <c r="P213" s="189">
        <v>15</v>
      </c>
      <c r="Q213" s="189">
        <v>3</v>
      </c>
      <c r="R213" s="189">
        <v>0</v>
      </c>
      <c r="S213" s="189">
        <v>5</v>
      </c>
      <c r="T213" s="189">
        <v>0</v>
      </c>
      <c r="U213" s="96">
        <f t="shared" si="14"/>
        <v>26</v>
      </c>
      <c r="V213" s="47"/>
      <c r="W213" s="101"/>
      <c r="X213" s="19"/>
    </row>
    <row r="214" spans="1:24" s="62" customFormat="1" ht="30">
      <c r="A214" s="57" t="s">
        <v>18</v>
      </c>
      <c r="B214" s="233">
        <v>128</v>
      </c>
      <c r="C214" s="78">
        <v>43084</v>
      </c>
      <c r="D214" s="68" t="s">
        <v>262</v>
      </c>
      <c r="E214" s="252" t="s">
        <v>486</v>
      </c>
      <c r="F214" s="58" t="s">
        <v>128</v>
      </c>
      <c r="G214" s="58" t="s">
        <v>15</v>
      </c>
      <c r="H214" s="124">
        <v>185714.29</v>
      </c>
      <c r="I214" s="174">
        <v>697858</v>
      </c>
      <c r="J214" s="175">
        <v>70</v>
      </c>
      <c r="K214" s="138">
        <v>299082</v>
      </c>
      <c r="L214" s="65">
        <v>30</v>
      </c>
      <c r="M214" s="67">
        <v>996940</v>
      </c>
      <c r="O214" s="188">
        <v>1</v>
      </c>
      <c r="P214" s="189">
        <v>11</v>
      </c>
      <c r="Q214" s="189">
        <v>6</v>
      </c>
      <c r="R214" s="189">
        <v>3</v>
      </c>
      <c r="S214" s="189">
        <v>0</v>
      </c>
      <c r="T214" s="189">
        <v>5</v>
      </c>
      <c r="U214" s="96">
        <f t="shared" si="14"/>
        <v>26</v>
      </c>
      <c r="V214" s="47"/>
      <c r="W214" s="101"/>
      <c r="X214" s="19"/>
    </row>
    <row r="215" spans="1:24" s="62" customFormat="1" ht="30">
      <c r="A215" s="57" t="s">
        <v>26</v>
      </c>
      <c r="B215" s="233">
        <v>139</v>
      </c>
      <c r="C215" s="63">
        <v>43084</v>
      </c>
      <c r="D215" s="68" t="s">
        <v>143</v>
      </c>
      <c r="E215" s="252" t="s">
        <v>487</v>
      </c>
      <c r="F215" s="58" t="s">
        <v>14</v>
      </c>
      <c r="G215" s="52" t="s">
        <v>15</v>
      </c>
      <c r="H215" s="124">
        <v>1120856.01</v>
      </c>
      <c r="I215" s="174">
        <v>54241.59</v>
      </c>
      <c r="J215" s="177">
        <v>70</v>
      </c>
      <c r="K215" s="138">
        <v>23246.39</v>
      </c>
      <c r="L215" s="65">
        <v>30</v>
      </c>
      <c r="M215" s="67">
        <v>77487.98</v>
      </c>
      <c r="N215" s="19"/>
      <c r="O215" s="188">
        <v>1</v>
      </c>
      <c r="P215" s="189">
        <v>10</v>
      </c>
      <c r="Q215" s="189">
        <v>6</v>
      </c>
      <c r="R215" s="189">
        <v>3</v>
      </c>
      <c r="S215" s="189">
        <v>0</v>
      </c>
      <c r="T215" s="189">
        <v>6</v>
      </c>
      <c r="U215" s="96">
        <f t="shared" si="14"/>
        <v>26</v>
      </c>
      <c r="V215" s="47"/>
      <c r="W215" s="19"/>
      <c r="X215" s="19"/>
    </row>
    <row r="216" spans="1:24" s="62" customFormat="1" ht="30">
      <c r="A216" s="57" t="s">
        <v>26</v>
      </c>
      <c r="B216" s="233">
        <v>157</v>
      </c>
      <c r="C216" s="69">
        <v>43074</v>
      </c>
      <c r="D216" s="76" t="s">
        <v>158</v>
      </c>
      <c r="E216" s="250" t="s">
        <v>488</v>
      </c>
      <c r="F216" s="52" t="s">
        <v>14</v>
      </c>
      <c r="G216" s="52" t="s">
        <v>25</v>
      </c>
      <c r="H216" s="113">
        <v>1340704</v>
      </c>
      <c r="I216" s="144">
        <v>164000</v>
      </c>
      <c r="J216" s="170">
        <v>70</v>
      </c>
      <c r="K216" s="136">
        <v>41988.15</v>
      </c>
      <c r="L216" s="54">
        <v>30</v>
      </c>
      <c r="M216" s="53">
        <v>205988.15</v>
      </c>
      <c r="N216" s="19"/>
      <c r="O216" s="188">
        <v>2</v>
      </c>
      <c r="P216" s="189">
        <v>10</v>
      </c>
      <c r="Q216" s="189">
        <v>6</v>
      </c>
      <c r="R216" s="189">
        <v>3</v>
      </c>
      <c r="S216" s="189">
        <v>5</v>
      </c>
      <c r="T216" s="189">
        <v>0</v>
      </c>
      <c r="U216" s="96">
        <f t="shared" si="14"/>
        <v>26</v>
      </c>
      <c r="V216" s="47"/>
      <c r="W216" s="101"/>
      <c r="X216" s="19"/>
    </row>
    <row r="217" spans="1:24" s="62" customFormat="1" ht="30">
      <c r="A217" s="57" t="s">
        <v>26</v>
      </c>
      <c r="B217" s="233">
        <v>215</v>
      </c>
      <c r="C217" s="71">
        <v>43084</v>
      </c>
      <c r="D217" s="205" t="s">
        <v>207</v>
      </c>
      <c r="E217" s="93" t="s">
        <v>489</v>
      </c>
      <c r="F217" s="16" t="s">
        <v>20</v>
      </c>
      <c r="G217" s="52" t="s">
        <v>25</v>
      </c>
      <c r="H217" s="114">
        <v>0</v>
      </c>
      <c r="I217" s="146">
        <v>143177.5</v>
      </c>
      <c r="J217" s="179">
        <f>I217/M217</f>
        <v>0.70000005377940389</v>
      </c>
      <c r="K217" s="140">
        <v>61361.77</v>
      </c>
      <c r="L217" s="73">
        <f>K217/M217</f>
        <v>0.29999994622059617</v>
      </c>
      <c r="M217" s="17">
        <f>I217+K217</f>
        <v>204539.27</v>
      </c>
      <c r="N217" s="19"/>
      <c r="O217" s="188">
        <v>2</v>
      </c>
      <c r="P217" s="189">
        <v>10</v>
      </c>
      <c r="Q217" s="189">
        <v>6</v>
      </c>
      <c r="R217" s="189">
        <v>3</v>
      </c>
      <c r="S217" s="189">
        <v>5</v>
      </c>
      <c r="T217" s="189">
        <v>0</v>
      </c>
      <c r="U217" s="96">
        <f t="shared" si="14"/>
        <v>26</v>
      </c>
      <c r="V217" s="47"/>
      <c r="W217" s="101"/>
      <c r="X217" s="19"/>
    </row>
    <row r="218" spans="1:24" s="62" customFormat="1" ht="105">
      <c r="A218" s="1" t="s">
        <v>44</v>
      </c>
      <c r="B218" s="234">
        <v>41</v>
      </c>
      <c r="C218" s="39">
        <v>43083</v>
      </c>
      <c r="D218" s="192" t="s">
        <v>63</v>
      </c>
      <c r="E218" s="251" t="s">
        <v>490</v>
      </c>
      <c r="F218" s="22" t="s">
        <v>20</v>
      </c>
      <c r="G218" s="22" t="s">
        <v>25</v>
      </c>
      <c r="H218" s="117">
        <v>426470.23</v>
      </c>
      <c r="I218" s="148">
        <v>600000</v>
      </c>
      <c r="J218" s="158">
        <v>71.209999999999994</v>
      </c>
      <c r="K218" s="129">
        <v>242610.7</v>
      </c>
      <c r="L218" s="44">
        <v>28.79</v>
      </c>
      <c r="M218" s="23">
        <f>I218+K218</f>
        <v>842610.7</v>
      </c>
      <c r="N218" s="1"/>
      <c r="O218" s="188">
        <v>2</v>
      </c>
      <c r="P218" s="189">
        <v>12</v>
      </c>
      <c r="Q218" s="189">
        <v>3</v>
      </c>
      <c r="R218" s="189">
        <v>3</v>
      </c>
      <c r="S218" s="189">
        <v>5</v>
      </c>
      <c r="T218" s="189">
        <v>0</v>
      </c>
      <c r="U218" s="96">
        <f t="shared" si="14"/>
        <v>25</v>
      </c>
      <c r="V218" s="99"/>
      <c r="W218" s="19"/>
      <c r="X218" s="19"/>
    </row>
    <row r="219" spans="1:24" s="62" customFormat="1" ht="45">
      <c r="A219" s="1" t="s">
        <v>44</v>
      </c>
      <c r="B219" s="234">
        <v>23</v>
      </c>
      <c r="C219" s="27">
        <v>43069</v>
      </c>
      <c r="D219" s="194" t="s">
        <v>527</v>
      </c>
      <c r="E219" s="59" t="s">
        <v>45</v>
      </c>
      <c r="F219" s="22" t="s">
        <v>20</v>
      </c>
      <c r="G219" s="22" t="s">
        <v>25</v>
      </c>
      <c r="H219" s="117">
        <v>70674.210000000006</v>
      </c>
      <c r="I219" s="148">
        <v>283058.44</v>
      </c>
      <c r="J219" s="155">
        <v>70</v>
      </c>
      <c r="K219" s="129">
        <v>121310.76</v>
      </c>
      <c r="L219" s="80">
        <v>30</v>
      </c>
      <c r="M219" s="23">
        <f>I219+K219</f>
        <v>404369.2</v>
      </c>
      <c r="N219" s="13"/>
      <c r="O219" s="188">
        <v>1</v>
      </c>
      <c r="P219" s="189">
        <v>12</v>
      </c>
      <c r="Q219" s="189">
        <v>3</v>
      </c>
      <c r="R219" s="189">
        <v>3</v>
      </c>
      <c r="S219" s="189">
        <v>5</v>
      </c>
      <c r="T219" s="189">
        <v>0</v>
      </c>
      <c r="U219" s="96">
        <f t="shared" si="14"/>
        <v>24</v>
      </c>
      <c r="V219" s="98"/>
      <c r="W219" s="41"/>
      <c r="X219" s="19"/>
    </row>
    <row r="220" spans="1:24" s="62" customFormat="1" ht="30">
      <c r="A220" s="57" t="s">
        <v>26</v>
      </c>
      <c r="B220" s="233">
        <v>174</v>
      </c>
      <c r="C220" s="69">
        <v>43084</v>
      </c>
      <c r="D220" s="202" t="s">
        <v>174</v>
      </c>
      <c r="E220" s="250" t="s">
        <v>491</v>
      </c>
      <c r="F220" s="52" t="s">
        <v>20</v>
      </c>
      <c r="G220" s="58" t="s">
        <v>25</v>
      </c>
      <c r="H220" s="113">
        <v>0</v>
      </c>
      <c r="I220" s="144">
        <v>313938.09999999998</v>
      </c>
      <c r="J220" s="172">
        <v>80</v>
      </c>
      <c r="K220" s="136">
        <v>78484.53</v>
      </c>
      <c r="L220" s="52">
        <v>20</v>
      </c>
      <c r="M220" s="53">
        <v>392422.63</v>
      </c>
      <c r="N220" s="19"/>
      <c r="O220" s="188">
        <v>2</v>
      </c>
      <c r="P220" s="189">
        <v>14</v>
      </c>
      <c r="Q220" s="189">
        <v>6</v>
      </c>
      <c r="R220" s="189">
        <v>2</v>
      </c>
      <c r="S220" s="189">
        <v>0</v>
      </c>
      <c r="T220" s="189">
        <v>0</v>
      </c>
      <c r="U220" s="96">
        <f t="shared" si="14"/>
        <v>24</v>
      </c>
      <c r="V220" s="47"/>
      <c r="W220" s="41"/>
      <c r="X220" s="19"/>
    </row>
    <row r="221" spans="1:24" s="62" customFormat="1" ht="24">
      <c r="A221" s="57" t="s">
        <v>30</v>
      </c>
      <c r="B221" s="233">
        <v>182</v>
      </c>
      <c r="C221" s="69">
        <v>43084</v>
      </c>
      <c r="D221" s="202" t="s">
        <v>181</v>
      </c>
      <c r="E221" s="250" t="s">
        <v>492</v>
      </c>
      <c r="F221" s="52" t="s">
        <v>20</v>
      </c>
      <c r="G221" s="52" t="s">
        <v>15</v>
      </c>
      <c r="H221" s="113">
        <v>89599.55</v>
      </c>
      <c r="I221" s="144">
        <v>650000</v>
      </c>
      <c r="J221" s="172">
        <v>72</v>
      </c>
      <c r="K221" s="136">
        <v>253690.09</v>
      </c>
      <c r="L221" s="52">
        <v>28</v>
      </c>
      <c r="M221" s="53">
        <v>903690.09</v>
      </c>
      <c r="N221" s="13"/>
      <c r="O221" s="188">
        <v>2</v>
      </c>
      <c r="P221" s="189">
        <v>14</v>
      </c>
      <c r="Q221" s="189">
        <v>1</v>
      </c>
      <c r="R221" s="189">
        <v>3</v>
      </c>
      <c r="S221" s="189">
        <v>0</v>
      </c>
      <c r="T221" s="189">
        <v>4</v>
      </c>
      <c r="U221" s="96">
        <f t="shared" si="14"/>
        <v>24</v>
      </c>
      <c r="V221" s="98"/>
      <c r="W221" s="41"/>
      <c r="X221" s="19"/>
    </row>
    <row r="222" spans="1:24" s="62" customFormat="1" ht="30">
      <c r="A222" s="57" t="s">
        <v>48</v>
      </c>
      <c r="B222" s="233">
        <v>186</v>
      </c>
      <c r="C222" s="69">
        <v>43084</v>
      </c>
      <c r="D222" s="202" t="s">
        <v>186</v>
      </c>
      <c r="E222" s="250" t="s">
        <v>493</v>
      </c>
      <c r="F222" s="52" t="s">
        <v>20</v>
      </c>
      <c r="G222" s="52" t="s">
        <v>25</v>
      </c>
      <c r="H222" s="113">
        <v>1708459.92</v>
      </c>
      <c r="I222" s="144">
        <v>165258.63</v>
      </c>
      <c r="J222" s="172">
        <v>49.99</v>
      </c>
      <c r="K222" s="136">
        <v>165324.74</v>
      </c>
      <c r="L222" s="52">
        <v>50.01</v>
      </c>
      <c r="M222" s="53">
        <v>330583.37</v>
      </c>
      <c r="N222" s="13"/>
      <c r="O222" s="188">
        <v>1</v>
      </c>
      <c r="P222" s="189">
        <v>10</v>
      </c>
      <c r="Q222" s="189">
        <v>3</v>
      </c>
      <c r="R222" s="189">
        <v>5</v>
      </c>
      <c r="S222" s="189">
        <v>5</v>
      </c>
      <c r="T222" s="189">
        <v>0</v>
      </c>
      <c r="U222" s="96">
        <f t="shared" si="14"/>
        <v>24</v>
      </c>
      <c r="V222" s="98"/>
      <c r="W222" s="19"/>
      <c r="X222" s="19"/>
    </row>
    <row r="223" spans="1:24" s="62" customFormat="1" ht="45">
      <c r="A223" s="57" t="s">
        <v>26</v>
      </c>
      <c r="B223" s="233">
        <v>213</v>
      </c>
      <c r="C223" s="71">
        <v>43084</v>
      </c>
      <c r="D223" s="205" t="s">
        <v>205</v>
      </c>
      <c r="E223" s="93" t="s">
        <v>494</v>
      </c>
      <c r="F223" s="16" t="s">
        <v>20</v>
      </c>
      <c r="G223" s="16" t="s">
        <v>129</v>
      </c>
      <c r="H223" s="114">
        <v>0</v>
      </c>
      <c r="I223" s="146">
        <v>58975.67</v>
      </c>
      <c r="J223" s="179">
        <f>I223/M223</f>
        <v>0.70000005934651177</v>
      </c>
      <c r="K223" s="140">
        <v>25275.279999999999</v>
      </c>
      <c r="L223" s="73">
        <f>K223/M223</f>
        <v>0.29999994065348817</v>
      </c>
      <c r="M223" s="17">
        <f>I223+K223</f>
        <v>84250.95</v>
      </c>
      <c r="N223" s="19"/>
      <c r="O223" s="188">
        <v>1</v>
      </c>
      <c r="P223" s="189">
        <v>10</v>
      </c>
      <c r="Q223" s="189">
        <v>6</v>
      </c>
      <c r="R223" s="189">
        <v>3</v>
      </c>
      <c r="S223" s="189">
        <v>0</v>
      </c>
      <c r="T223" s="189">
        <v>4</v>
      </c>
      <c r="U223" s="96">
        <f t="shared" si="14"/>
        <v>24</v>
      </c>
      <c r="V223" s="47"/>
      <c r="W223" s="19"/>
      <c r="X223" s="19"/>
    </row>
    <row r="224" spans="1:24" s="62" customFormat="1" ht="30">
      <c r="A224" s="1" t="s">
        <v>30</v>
      </c>
      <c r="B224" s="234">
        <v>11</v>
      </c>
      <c r="C224" s="27">
        <v>43062</v>
      </c>
      <c r="D224" s="192" t="s">
        <v>31</v>
      </c>
      <c r="E224" s="255" t="s">
        <v>495</v>
      </c>
      <c r="F224" s="22" t="s">
        <v>20</v>
      </c>
      <c r="G224" s="22" t="s">
        <v>25</v>
      </c>
      <c r="H224" s="117">
        <v>362613.6</v>
      </c>
      <c r="I224" s="152">
        <v>43979.64</v>
      </c>
      <c r="J224" s="153">
        <v>50</v>
      </c>
      <c r="K224" s="128">
        <v>43979.64</v>
      </c>
      <c r="L224" s="79">
        <v>50</v>
      </c>
      <c r="M224" s="25">
        <f>I224+K224</f>
        <v>87959.28</v>
      </c>
      <c r="N224" s="13"/>
      <c r="O224" s="188">
        <v>2</v>
      </c>
      <c r="P224" s="189">
        <v>10</v>
      </c>
      <c r="Q224" s="189">
        <v>1</v>
      </c>
      <c r="R224" s="189">
        <v>5</v>
      </c>
      <c r="S224" s="189">
        <v>5</v>
      </c>
      <c r="T224" s="189">
        <v>0</v>
      </c>
      <c r="U224" s="96">
        <f t="shared" si="14"/>
        <v>23</v>
      </c>
      <c r="V224" s="98"/>
      <c r="W224" s="19"/>
      <c r="X224" s="19"/>
    </row>
    <row r="225" spans="1:24" s="62" customFormat="1" ht="30">
      <c r="A225" s="1" t="s">
        <v>57</v>
      </c>
      <c r="B225" s="234">
        <v>85</v>
      </c>
      <c r="C225" s="48">
        <v>43083</v>
      </c>
      <c r="D225" s="68" t="s">
        <v>526</v>
      </c>
      <c r="E225" s="49" t="s">
        <v>496</v>
      </c>
      <c r="F225" s="52" t="s">
        <v>14</v>
      </c>
      <c r="G225" s="52" t="s">
        <v>25</v>
      </c>
      <c r="H225" s="113">
        <v>0</v>
      </c>
      <c r="I225" s="144">
        <v>17927.650000000001</v>
      </c>
      <c r="J225" s="171">
        <v>84.99</v>
      </c>
      <c r="K225" s="136">
        <v>3166.18</v>
      </c>
      <c r="L225" s="55">
        <v>15.01</v>
      </c>
      <c r="M225" s="23">
        <f>I225+K225</f>
        <v>21093.83</v>
      </c>
      <c r="N225"/>
      <c r="O225" s="188">
        <v>1</v>
      </c>
      <c r="P225" s="189">
        <v>14</v>
      </c>
      <c r="Q225" s="189">
        <v>6</v>
      </c>
      <c r="R225" s="189">
        <v>2</v>
      </c>
      <c r="S225" s="189">
        <v>0</v>
      </c>
      <c r="T225" s="189">
        <v>0</v>
      </c>
      <c r="U225" s="96">
        <f t="shared" si="14"/>
        <v>23</v>
      </c>
      <c r="V225" s="100"/>
      <c r="W225" s="101"/>
      <c r="X225" s="19"/>
    </row>
    <row r="226" spans="1:24" s="62" customFormat="1" ht="30">
      <c r="A226" s="57" t="s">
        <v>21</v>
      </c>
      <c r="B226" s="232">
        <v>113</v>
      </c>
      <c r="C226" s="61">
        <v>43081</v>
      </c>
      <c r="D226" s="76" t="s">
        <v>528</v>
      </c>
      <c r="E226" s="250" t="s">
        <v>497</v>
      </c>
      <c r="F226" s="52" t="s">
        <v>20</v>
      </c>
      <c r="G226" s="52" t="s">
        <v>15</v>
      </c>
      <c r="H226" s="113">
        <v>70695.48</v>
      </c>
      <c r="I226" s="144">
        <v>53551.839999999997</v>
      </c>
      <c r="J226" s="170">
        <v>70</v>
      </c>
      <c r="K226" s="136">
        <v>22950.799999999999</v>
      </c>
      <c r="L226" s="54">
        <v>30</v>
      </c>
      <c r="M226" s="53">
        <v>76502.64</v>
      </c>
      <c r="N226" s="26"/>
      <c r="O226" s="188">
        <v>1</v>
      </c>
      <c r="P226" s="189">
        <v>8</v>
      </c>
      <c r="Q226" s="189">
        <v>6</v>
      </c>
      <c r="R226" s="189">
        <v>3</v>
      </c>
      <c r="S226" s="189">
        <v>0</v>
      </c>
      <c r="T226" s="189">
        <v>5</v>
      </c>
      <c r="U226" s="96">
        <f t="shared" si="14"/>
        <v>23</v>
      </c>
      <c r="V226" s="30"/>
      <c r="W226" s="19"/>
      <c r="X226" s="19"/>
    </row>
    <row r="227" spans="1:24" s="62" customFormat="1" ht="30">
      <c r="A227" s="1" t="s">
        <v>16</v>
      </c>
      <c r="B227" s="234">
        <v>59</v>
      </c>
      <c r="C227" s="39">
        <v>43084</v>
      </c>
      <c r="D227" s="191" t="s">
        <v>529</v>
      </c>
      <c r="E227" s="251" t="s">
        <v>498</v>
      </c>
      <c r="F227" s="22" t="s">
        <v>20</v>
      </c>
      <c r="G227" s="22" t="s">
        <v>25</v>
      </c>
      <c r="H227" s="117">
        <v>0</v>
      </c>
      <c r="I227" s="148">
        <v>250000</v>
      </c>
      <c r="J227" s="160">
        <v>66</v>
      </c>
      <c r="K227" s="129">
        <v>130518</v>
      </c>
      <c r="L227" s="37">
        <v>34</v>
      </c>
      <c r="M227" s="23">
        <f>I227+K227</f>
        <v>380518</v>
      </c>
      <c r="N227" s="19"/>
      <c r="O227" s="188">
        <v>2</v>
      </c>
      <c r="P227" s="189">
        <v>10</v>
      </c>
      <c r="Q227" s="189">
        <v>6</v>
      </c>
      <c r="R227" s="189">
        <v>4</v>
      </c>
      <c r="S227" s="189">
        <v>0</v>
      </c>
      <c r="T227" s="189">
        <v>0</v>
      </c>
      <c r="U227" s="96">
        <f t="shared" si="14"/>
        <v>22</v>
      </c>
      <c r="V227" s="47"/>
      <c r="W227" s="19"/>
      <c r="X227" s="19"/>
    </row>
    <row r="228" spans="1:24" s="62" customFormat="1" ht="30">
      <c r="A228" s="57" t="s">
        <v>57</v>
      </c>
      <c r="B228" s="233">
        <v>192</v>
      </c>
      <c r="C228" s="71">
        <v>43084</v>
      </c>
      <c r="D228" s="203" t="s">
        <v>190</v>
      </c>
      <c r="E228" s="49" t="s">
        <v>499</v>
      </c>
      <c r="F228" s="52" t="s">
        <v>20</v>
      </c>
      <c r="G228" s="52" t="s">
        <v>25</v>
      </c>
      <c r="H228" s="113">
        <v>517446.3</v>
      </c>
      <c r="I228" s="144">
        <v>1354666.76</v>
      </c>
      <c r="J228" s="178">
        <f>I228/M228</f>
        <v>0.85</v>
      </c>
      <c r="K228" s="125">
        <v>239058.84</v>
      </c>
      <c r="L228" s="72">
        <f>K228/M228</f>
        <v>0.15</v>
      </c>
      <c r="M228" s="17">
        <f>I228+K228</f>
        <v>1593725.6</v>
      </c>
      <c r="N228"/>
      <c r="O228" s="188">
        <v>1</v>
      </c>
      <c r="P228" s="189">
        <v>14</v>
      </c>
      <c r="Q228" s="189">
        <v>6</v>
      </c>
      <c r="R228" s="189">
        <v>1</v>
      </c>
      <c r="S228" s="189">
        <v>0</v>
      </c>
      <c r="T228" s="189">
        <v>0</v>
      </c>
      <c r="U228" s="96">
        <f t="shared" si="14"/>
        <v>22</v>
      </c>
      <c r="V228" s="100"/>
      <c r="W228" s="19"/>
      <c r="X228" s="19"/>
    </row>
    <row r="229" spans="1:24" s="62" customFormat="1" ht="30">
      <c r="A229" s="57" t="s">
        <v>21</v>
      </c>
      <c r="B229" s="233">
        <v>197</v>
      </c>
      <c r="C229" s="71">
        <v>43084</v>
      </c>
      <c r="D229" s="205" t="s">
        <v>195</v>
      </c>
      <c r="E229" s="93" t="s">
        <v>500</v>
      </c>
      <c r="F229" s="16" t="s">
        <v>14</v>
      </c>
      <c r="G229" s="52" t="s">
        <v>129</v>
      </c>
      <c r="H229" s="114">
        <v>0</v>
      </c>
      <c r="I229" s="146">
        <v>16000</v>
      </c>
      <c r="J229" s="178">
        <f>I229/M229</f>
        <v>0.57586913949674079</v>
      </c>
      <c r="K229" s="140">
        <v>11784.09</v>
      </c>
      <c r="L229" s="72">
        <f>K229/M229</f>
        <v>0.42413086050325927</v>
      </c>
      <c r="M229" s="17">
        <f>I229+K229</f>
        <v>27784.09</v>
      </c>
      <c r="N229" s="26"/>
      <c r="O229" s="188">
        <v>2</v>
      </c>
      <c r="P229" s="189">
        <v>10</v>
      </c>
      <c r="Q229" s="189">
        <v>6</v>
      </c>
      <c r="R229" s="189">
        <v>4</v>
      </c>
      <c r="S229" s="189">
        <v>0</v>
      </c>
      <c r="T229" s="189">
        <v>0</v>
      </c>
      <c r="U229" s="96">
        <f t="shared" si="14"/>
        <v>22</v>
      </c>
      <c r="V229" s="30"/>
      <c r="W229" s="19"/>
      <c r="X229" s="19"/>
    </row>
    <row r="230" spans="1:24" s="62" customFormat="1" ht="30">
      <c r="A230" s="1" t="s">
        <v>44</v>
      </c>
      <c r="B230" s="234">
        <v>43</v>
      </c>
      <c r="C230" s="39">
        <v>43083</v>
      </c>
      <c r="D230" s="199" t="s">
        <v>65</v>
      </c>
      <c r="E230" s="251" t="s">
        <v>501</v>
      </c>
      <c r="F230" s="22" t="s">
        <v>20</v>
      </c>
      <c r="G230" s="22" t="s">
        <v>25</v>
      </c>
      <c r="H230" s="117">
        <v>0</v>
      </c>
      <c r="I230" s="148">
        <v>23650</v>
      </c>
      <c r="J230" s="160">
        <v>50</v>
      </c>
      <c r="K230" s="129">
        <v>23650</v>
      </c>
      <c r="L230" s="37">
        <v>50</v>
      </c>
      <c r="M230" s="23">
        <f>I230+K230</f>
        <v>47300</v>
      </c>
      <c r="N230" s="1"/>
      <c r="O230" s="188">
        <v>4</v>
      </c>
      <c r="P230" s="189">
        <v>11</v>
      </c>
      <c r="Q230" s="189">
        <v>1</v>
      </c>
      <c r="R230" s="189">
        <v>5</v>
      </c>
      <c r="S230" s="189">
        <v>0</v>
      </c>
      <c r="T230" s="189">
        <v>0</v>
      </c>
      <c r="U230" s="96">
        <f t="shared" si="14"/>
        <v>21</v>
      </c>
      <c r="V230" s="99"/>
      <c r="W230" s="19"/>
      <c r="X230" s="19"/>
    </row>
    <row r="231" spans="1:24" s="62" customFormat="1" ht="30">
      <c r="A231" s="57" t="s">
        <v>26</v>
      </c>
      <c r="B231" s="232">
        <v>118</v>
      </c>
      <c r="C231" s="61">
        <v>43082</v>
      </c>
      <c r="D231" s="76" t="s">
        <v>126</v>
      </c>
      <c r="E231" s="250" t="s">
        <v>502</v>
      </c>
      <c r="F231" s="52" t="s">
        <v>20</v>
      </c>
      <c r="G231" s="52" t="s">
        <v>15</v>
      </c>
      <c r="H231" s="113">
        <f>62552+140571.42</f>
        <v>203123.42</v>
      </c>
      <c r="I231" s="144">
        <v>109399.67</v>
      </c>
      <c r="J231" s="170">
        <v>70</v>
      </c>
      <c r="K231" s="136">
        <v>46885.58</v>
      </c>
      <c r="L231" s="54">
        <v>30</v>
      </c>
      <c r="M231" s="53">
        <v>156285.25</v>
      </c>
      <c r="N231" s="19"/>
      <c r="O231" s="188">
        <v>1</v>
      </c>
      <c r="P231" s="189">
        <v>11</v>
      </c>
      <c r="Q231" s="189">
        <v>6</v>
      </c>
      <c r="R231" s="189">
        <v>3</v>
      </c>
      <c r="S231" s="189">
        <v>0</v>
      </c>
      <c r="T231" s="189">
        <v>0</v>
      </c>
      <c r="U231" s="96">
        <f t="shared" si="14"/>
        <v>21</v>
      </c>
      <c r="V231" s="47"/>
      <c r="W231" s="41"/>
      <c r="X231" s="19"/>
    </row>
    <row r="232" spans="1:24" s="62" customFormat="1" ht="30">
      <c r="A232" s="57" t="s">
        <v>46</v>
      </c>
      <c r="B232" s="233">
        <v>143</v>
      </c>
      <c r="C232" s="63">
        <v>43084</v>
      </c>
      <c r="D232" s="68" t="s">
        <v>147</v>
      </c>
      <c r="E232" s="252" t="s">
        <v>503</v>
      </c>
      <c r="F232" s="64" t="s">
        <v>128</v>
      </c>
      <c r="G232" s="58" t="s">
        <v>129</v>
      </c>
      <c r="H232" s="124">
        <v>88817.86</v>
      </c>
      <c r="I232" s="174">
        <v>116325.58</v>
      </c>
      <c r="J232" s="177">
        <v>66.66</v>
      </c>
      <c r="K232" s="138">
        <v>58162.8</v>
      </c>
      <c r="L232" s="65">
        <v>33.33</v>
      </c>
      <c r="M232" s="67">
        <v>174488.38800000001</v>
      </c>
      <c r="N232" s="13"/>
      <c r="O232" s="188">
        <v>1</v>
      </c>
      <c r="P232" s="189">
        <v>10</v>
      </c>
      <c r="Q232" s="189">
        <v>1</v>
      </c>
      <c r="R232" s="189">
        <v>4</v>
      </c>
      <c r="S232" s="189">
        <v>5</v>
      </c>
      <c r="T232" s="189">
        <v>0</v>
      </c>
      <c r="U232" s="96">
        <f t="shared" si="14"/>
        <v>21</v>
      </c>
      <c r="V232" s="98"/>
      <c r="W232" s="41"/>
      <c r="X232" s="19"/>
    </row>
    <row r="233" spans="1:24" s="62" customFormat="1" ht="30">
      <c r="A233" s="1" t="s">
        <v>44</v>
      </c>
      <c r="B233" s="234">
        <v>32</v>
      </c>
      <c r="C233" s="27">
        <v>43080</v>
      </c>
      <c r="D233" s="190" t="s">
        <v>56</v>
      </c>
      <c r="E233" s="35" t="s">
        <v>534</v>
      </c>
      <c r="F233" s="16" t="s">
        <v>20</v>
      </c>
      <c r="G233" s="16" t="s">
        <v>25</v>
      </c>
      <c r="H233" s="114">
        <v>30787.53</v>
      </c>
      <c r="I233" s="146">
        <v>25000</v>
      </c>
      <c r="J233" s="150">
        <v>91.91</v>
      </c>
      <c r="K233" s="126">
        <v>2201.38</v>
      </c>
      <c r="L233" s="16">
        <v>8.09</v>
      </c>
      <c r="M233" s="23">
        <f>I233+K233</f>
        <v>27201.38</v>
      </c>
      <c r="N233" s="1"/>
      <c r="O233" s="188">
        <v>1</v>
      </c>
      <c r="P233" s="189">
        <v>10</v>
      </c>
      <c r="Q233" s="189">
        <v>1</v>
      </c>
      <c r="R233" s="189">
        <v>1</v>
      </c>
      <c r="S233" s="189">
        <v>5</v>
      </c>
      <c r="T233" s="189">
        <v>0</v>
      </c>
      <c r="U233" s="96">
        <f t="shared" si="14"/>
        <v>18</v>
      </c>
      <c r="V233" s="99"/>
      <c r="W233" s="102"/>
      <c r="X233" s="19"/>
    </row>
    <row r="234" spans="1:24" s="62" customFormat="1" ht="45">
      <c r="A234" s="57" t="s">
        <v>48</v>
      </c>
      <c r="B234" s="233">
        <v>145</v>
      </c>
      <c r="C234" s="63">
        <v>43084</v>
      </c>
      <c r="D234" s="194" t="s">
        <v>507</v>
      </c>
      <c r="E234" s="85" t="s">
        <v>279</v>
      </c>
      <c r="F234" s="64" t="s">
        <v>128</v>
      </c>
      <c r="G234" s="52" t="s">
        <v>15</v>
      </c>
      <c r="H234" s="124">
        <v>4934567</v>
      </c>
      <c r="I234" s="174">
        <v>332922.64</v>
      </c>
      <c r="J234" s="177">
        <v>100</v>
      </c>
      <c r="K234" s="139">
        <v>0</v>
      </c>
      <c r="L234" s="65">
        <v>0</v>
      </c>
      <c r="M234" s="67">
        <v>332922.64</v>
      </c>
      <c r="N234" s="13"/>
      <c r="O234" s="188">
        <v>2</v>
      </c>
      <c r="P234" s="189">
        <v>8</v>
      </c>
      <c r="Q234" s="189">
        <v>3</v>
      </c>
      <c r="R234" s="189">
        <v>0</v>
      </c>
      <c r="S234" s="189">
        <v>5</v>
      </c>
      <c r="T234" s="189">
        <v>0</v>
      </c>
      <c r="U234" s="96">
        <f t="shared" si="14"/>
        <v>18</v>
      </c>
      <c r="V234" s="98"/>
      <c r="W234" s="19"/>
      <c r="X234" s="19"/>
    </row>
    <row r="235" spans="1:24" s="62" customFormat="1" ht="30">
      <c r="A235" s="57" t="s">
        <v>21</v>
      </c>
      <c r="B235" s="233">
        <v>171</v>
      </c>
      <c r="C235" s="69">
        <v>43084</v>
      </c>
      <c r="D235" s="202" t="s">
        <v>172</v>
      </c>
      <c r="E235" s="250" t="s">
        <v>504</v>
      </c>
      <c r="F235" s="52" t="s">
        <v>14</v>
      </c>
      <c r="G235" s="52" t="s">
        <v>25</v>
      </c>
      <c r="H235" s="113">
        <v>385322.52</v>
      </c>
      <c r="I235" s="144">
        <v>40000</v>
      </c>
      <c r="J235" s="172">
        <v>82</v>
      </c>
      <c r="K235" s="136">
        <v>8710.2199999999993</v>
      </c>
      <c r="L235" s="52">
        <v>18</v>
      </c>
      <c r="M235" s="53">
        <v>48710.22</v>
      </c>
      <c r="N235" s="26"/>
      <c r="O235" s="188">
        <v>1</v>
      </c>
      <c r="P235" s="189">
        <v>4</v>
      </c>
      <c r="Q235" s="189">
        <v>6</v>
      </c>
      <c r="R235" s="189">
        <v>2</v>
      </c>
      <c r="S235" s="189">
        <v>5</v>
      </c>
      <c r="T235" s="189">
        <v>0</v>
      </c>
      <c r="U235" s="96">
        <f t="shared" si="14"/>
        <v>18</v>
      </c>
      <c r="V235" s="30"/>
      <c r="W235" s="19"/>
      <c r="X235" s="19"/>
    </row>
    <row r="236" spans="1:24" s="62" customFormat="1" ht="30">
      <c r="A236" s="1" t="s">
        <v>44</v>
      </c>
      <c r="B236" s="233">
        <v>183</v>
      </c>
      <c r="C236" s="69">
        <v>43084</v>
      </c>
      <c r="D236" s="202" t="s">
        <v>182</v>
      </c>
      <c r="E236" s="91" t="s">
        <v>183</v>
      </c>
      <c r="F236" s="52" t="s">
        <v>20</v>
      </c>
      <c r="G236" s="52" t="s">
        <v>15</v>
      </c>
      <c r="H236" s="113">
        <v>198368.02</v>
      </c>
      <c r="I236" s="144">
        <v>39000</v>
      </c>
      <c r="J236" s="172">
        <v>49</v>
      </c>
      <c r="K236" s="136">
        <v>40338.42</v>
      </c>
      <c r="L236" s="52">
        <v>51</v>
      </c>
      <c r="M236" s="53">
        <v>79338.42</v>
      </c>
      <c r="N236" s="13"/>
      <c r="O236" s="188">
        <v>1</v>
      </c>
      <c r="P236" s="189">
        <v>5</v>
      </c>
      <c r="Q236" s="189">
        <v>1</v>
      </c>
      <c r="R236" s="189">
        <v>6</v>
      </c>
      <c r="S236" s="189">
        <v>5</v>
      </c>
      <c r="T236" s="189">
        <v>0</v>
      </c>
      <c r="U236" s="96">
        <f t="shared" si="14"/>
        <v>18</v>
      </c>
      <c r="V236" s="98"/>
      <c r="W236" s="19"/>
      <c r="X236" s="19"/>
    </row>
    <row r="237" spans="1:24" s="62" customFormat="1" ht="30">
      <c r="A237" s="57" t="s">
        <v>36</v>
      </c>
      <c r="B237" s="233">
        <v>181</v>
      </c>
      <c r="C237" s="69">
        <v>43084</v>
      </c>
      <c r="D237" s="202" t="s">
        <v>180</v>
      </c>
      <c r="E237" s="250" t="s">
        <v>505</v>
      </c>
      <c r="F237" s="52" t="s">
        <v>20</v>
      </c>
      <c r="G237" s="52" t="s">
        <v>25</v>
      </c>
      <c r="H237" s="113">
        <v>44212.2</v>
      </c>
      <c r="I237" s="144">
        <v>15000</v>
      </c>
      <c r="J237" s="172">
        <v>100</v>
      </c>
      <c r="K237" s="136">
        <v>0</v>
      </c>
      <c r="L237" s="52">
        <v>0</v>
      </c>
      <c r="M237" s="53">
        <v>15000</v>
      </c>
      <c r="N237" s="13"/>
      <c r="O237" s="188">
        <v>1</v>
      </c>
      <c r="P237" s="189">
        <v>8</v>
      </c>
      <c r="Q237" s="189">
        <v>3</v>
      </c>
      <c r="R237" s="189">
        <v>0</v>
      </c>
      <c r="S237" s="189">
        <v>5</v>
      </c>
      <c r="T237" s="189">
        <v>0</v>
      </c>
      <c r="U237" s="96">
        <f t="shared" si="14"/>
        <v>17</v>
      </c>
      <c r="V237" s="98"/>
      <c r="W237" s="41"/>
      <c r="X237" s="19"/>
    </row>
    <row r="238" spans="1:24" s="62" customFormat="1" ht="30.75" thickBot="1">
      <c r="A238" s="57" t="s">
        <v>21</v>
      </c>
      <c r="B238" s="233">
        <v>146</v>
      </c>
      <c r="C238" s="69">
        <v>43031</v>
      </c>
      <c r="D238" s="76" t="s">
        <v>22</v>
      </c>
      <c r="E238" s="250" t="s">
        <v>506</v>
      </c>
      <c r="F238" s="70" t="s">
        <v>14</v>
      </c>
      <c r="G238" s="70" t="s">
        <v>25</v>
      </c>
      <c r="H238" s="113">
        <v>652399.99</v>
      </c>
      <c r="I238" s="144">
        <v>138892.23000000001</v>
      </c>
      <c r="J238" s="170">
        <v>70</v>
      </c>
      <c r="K238" s="136">
        <v>59525.24</v>
      </c>
      <c r="L238" s="54">
        <v>30</v>
      </c>
      <c r="M238" s="53">
        <v>198417.47</v>
      </c>
      <c r="N238" s="26"/>
      <c r="O238" s="188">
        <v>1</v>
      </c>
      <c r="P238" s="189">
        <v>5</v>
      </c>
      <c r="Q238" s="189">
        <v>6</v>
      </c>
      <c r="R238" s="189">
        <v>3</v>
      </c>
      <c r="S238" s="189">
        <v>0</v>
      </c>
      <c r="T238" s="189">
        <v>0</v>
      </c>
      <c r="U238" s="96">
        <f t="shared" si="14"/>
        <v>15</v>
      </c>
      <c r="V238" s="30"/>
      <c r="W238" s="19"/>
      <c r="X238" s="19"/>
    </row>
    <row r="239" spans="1:24" ht="21.75" customHeight="1">
      <c r="B239" s="77"/>
      <c r="H239" s="81"/>
      <c r="I239" s="269">
        <f>SUM(I7:I238)</f>
        <v>51780183.270000003</v>
      </c>
      <c r="J239" s="270"/>
      <c r="K239" s="271">
        <f>SUM(K7:K238)</f>
        <v>18636172.54999999</v>
      </c>
      <c r="L239" s="272"/>
      <c r="N239">
        <f>SUM(N9:N236)</f>
        <v>0</v>
      </c>
    </row>
    <row r="240" spans="1:24" ht="15">
      <c r="H240" s="81"/>
      <c r="I240" s="81"/>
      <c r="J240" s="82"/>
    </row>
  </sheetData>
  <mergeCells count="9">
    <mergeCell ref="F1:W1"/>
    <mergeCell ref="I239:J239"/>
    <mergeCell ref="K239:L239"/>
    <mergeCell ref="U2:V2"/>
    <mergeCell ref="I3:J3"/>
    <mergeCell ref="K3:L3"/>
    <mergeCell ref="O3:T3"/>
    <mergeCell ref="U3:U4"/>
    <mergeCell ref="V3:V4"/>
  </mergeCells>
  <hyperlinks>
    <hyperlink ref="D230" r:id="rId1"/>
  </hyperlinks>
  <pageMargins left="0.19685039370078741" right="0.19685039370078741" top="0.31496062992125984" bottom="0.19685039370078741" header="0.31496062992125984" footer="0.19685039370078741"/>
  <pageSetup paperSize="256" scale="6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Rekomendacje komisji.</vt:lpstr>
      <vt:lpstr>'Rekomendacje komisji.'!Obszar_wydruku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l.narebski</dc:creator>
  <cp:lastModifiedBy>Anna Sobierajska</cp:lastModifiedBy>
  <cp:lastPrinted>2018-02-28T09:33:28Z</cp:lastPrinted>
  <dcterms:created xsi:type="dcterms:W3CDTF">2018-01-23T10:57:23Z</dcterms:created>
  <dcterms:modified xsi:type="dcterms:W3CDTF">2018-03-01T07:34:54Z</dcterms:modified>
</cp:coreProperties>
</file>